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2-14\zum Einstellen ins Internet\"/>
    </mc:Choice>
  </mc:AlternateContent>
  <xr:revisionPtr revIDLastSave="0" documentId="13_ncr:1_{098D34B7-8ECC-4EF4-A4D1-DE84BEFD1C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orauszahlungsbescheid" sheetId="1" r:id="rId1"/>
    <sheet name="Vorauszahlung (Anlage)" sheetId="2" r:id="rId2"/>
  </sheets>
  <definedNames>
    <definedName name="_xlnm.Print_Area" localSheetId="1">'Vorauszahlung (Anlage)'!$A$1:$Q$95</definedName>
    <definedName name="_xlnm.Print_Area" localSheetId="0">Vorauszahlungsbescheid!$A$1:$P$107</definedName>
    <definedName name="E_Mail_Lang" localSheetId="1">'Vorauszahlung (Anlage)'!#REF!</definedName>
    <definedName name="E_Mail_Lang" localSheetId="0">Vorauszahlungsbescheid!$H$8</definedName>
    <definedName name="Text1" localSheetId="1">'Vorauszahlung (Anlage)'!#REF!</definedName>
    <definedName name="Text1" localSheetId="0">Vorauszahlungsbescheid!$H$7</definedName>
    <definedName name="Text10" localSheetId="1">'Vorauszahlung (Anlage)'!#REF!</definedName>
    <definedName name="Text10" localSheetId="0">Vorauszahlungsbescheid!#REF!</definedName>
    <definedName name="Text3" localSheetId="1">'Vorauszahlung (Anlage)'!#REF!</definedName>
    <definedName name="Text3" localSheetId="0">Vorauszahlungsbescheid!$J$8</definedName>
    <definedName name="Text4" localSheetId="1">'Vorauszahlung (Anlage)'!#REF!</definedName>
    <definedName name="Text4" localSheetId="0">Vorauszahlungsbescheid!$D$8</definedName>
    <definedName name="Text5" localSheetId="1">'Vorauszahlung (Anlage)'!#REF!</definedName>
    <definedName name="Text5" localSheetId="0">Vorauszahlungsbescheid!#REF!</definedName>
    <definedName name="Text6" localSheetId="1">'Vorauszahlung (Anlage)'!#REF!</definedName>
    <definedName name="Text6" localSheetId="0">Vorauszahlungsbescheid!$J$7</definedName>
    <definedName name="Text7" localSheetId="1">'Vorauszahlung (Anlage)'!#REF!</definedName>
    <definedName name="Text7" localSheetId="0">Vorauszahlungsbescheid!#REF!</definedName>
    <definedName name="Text8" localSheetId="1">'Vorauszahlung (Anlage)'!#REF!</definedName>
    <definedName name="Text8" localSheetId="0">Vorauszahlungsbescheid!$B$34</definedName>
    <definedName name="Text9" localSheetId="1">'Vorauszahlung (Anlage)'!#REF!</definedName>
    <definedName name="Text9" localSheetId="0">Vorauszahlungsbescheid!#REF!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I72" i="2" l="1"/>
  <c r="I60" i="2"/>
  <c r="M60" i="2"/>
  <c r="F66" i="2" s="1"/>
  <c r="H66" i="2" s="1"/>
  <c r="M72" i="2"/>
  <c r="F79" i="2" s="1"/>
  <c r="H79" i="2" s="1"/>
  <c r="H55" i="2"/>
  <c r="F77" i="2" l="1"/>
  <c r="H77" i="2" s="1"/>
  <c r="F78" i="2"/>
  <c r="H78" i="2" s="1"/>
  <c r="F67" i="2"/>
  <c r="H67" i="2" s="1"/>
  <c r="F65" i="2"/>
  <c r="H65" i="2" s="1"/>
  <c r="I52" i="2"/>
  <c r="P52" i="2" s="1"/>
  <c r="I45" i="2"/>
  <c r="P45" i="2" s="1"/>
  <c r="I39" i="2"/>
  <c r="P39" i="2" s="1"/>
  <c r="G50" i="2"/>
  <c r="G42" i="2"/>
  <c r="G36" i="2"/>
  <c r="F15" i="2"/>
  <c r="H15" i="2" s="1"/>
  <c r="F16" i="2"/>
  <c r="H16" i="2" s="1"/>
  <c r="M16" i="2" s="1"/>
  <c r="F28" i="2"/>
  <c r="M28" i="2" s="1"/>
  <c r="P28" i="2" s="1"/>
  <c r="F27" i="2"/>
  <c r="H27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17" i="2"/>
  <c r="H17" i="2" s="1"/>
  <c r="F18" i="2"/>
  <c r="F19" i="2"/>
  <c r="H19" i="2" s="1"/>
  <c r="F20" i="2"/>
  <c r="H20" i="2" s="1"/>
  <c r="M65" i="2"/>
  <c r="I52" i="1"/>
  <c r="M35" i="1"/>
  <c r="M78" i="2" l="1"/>
  <c r="M77" i="2"/>
  <c r="M67" i="2"/>
  <c r="P67" i="2" s="1"/>
  <c r="H18" i="2"/>
  <c r="M18" i="2" s="1"/>
  <c r="M27" i="2"/>
  <c r="P27" i="2" s="1"/>
  <c r="M26" i="2"/>
  <c r="P26" i="2" s="1"/>
  <c r="P25" i="2"/>
  <c r="M25" i="2"/>
  <c r="M24" i="2"/>
  <c r="P24" i="2" s="1"/>
  <c r="M23" i="2"/>
  <c r="P23" i="2" s="1"/>
  <c r="M22" i="2"/>
  <c r="P22" i="2" s="1"/>
  <c r="M21" i="2"/>
  <c r="P21" i="2" s="1"/>
  <c r="M20" i="2"/>
  <c r="P20" i="2" s="1"/>
  <c r="M15" i="2"/>
  <c r="P15" i="2" s="1"/>
  <c r="P16" i="2"/>
  <c r="M19" i="2"/>
  <c r="P19" i="2" s="1"/>
  <c r="M17" i="2"/>
  <c r="P65" i="2"/>
  <c r="P78" i="2"/>
  <c r="P77" i="2"/>
  <c r="M79" i="2"/>
  <c r="P79" i="2" s="1"/>
  <c r="P80" i="2" l="1"/>
  <c r="P17" i="2"/>
  <c r="P18" i="2"/>
  <c r="M66" i="2" l="1"/>
  <c r="P66" i="2" s="1"/>
  <c r="P29" i="2"/>
  <c r="P68" i="2" l="1"/>
  <c r="P83" i="2" s="1"/>
  <c r="H36" i="1" l="1"/>
</calcChain>
</file>

<file path=xl/sharedStrings.xml><?xml version="1.0" encoding="utf-8"?>
<sst xmlns="http://schemas.openxmlformats.org/spreadsheetml/2006/main" count="242" uniqueCount="128">
  <si>
    <t>Logo 
der Behörde</t>
  </si>
  <si>
    <t>Behörde, Postleitzahl, Ort</t>
  </si>
  <si>
    <t>Aktenzeichen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</si>
  <si>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</si>
  <si>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</si>
  <si>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</si>
  <si>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</si>
  <si>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</si>
  <si>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</si>
  <si>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</si>
  <si>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 xml:space="preserve">Besuchsanschrift: </t>
  </si>
  <si>
    <t>Datum:</t>
  </si>
  <si>
    <t xml:space="preserve">  V O R A U S Z A H L U N G S B E S C H E I D  </t>
  </si>
  <si>
    <t xml:space="preserve">für das Veranlagungsjahr </t>
  </si>
  <si>
    <t xml:space="preserve">Nach § 11 Abs. 1 Satz 2 des Hessischen Ausführungsgesetzes zum </t>
  </si>
  <si>
    <t xml:space="preserve">Abwasserabgabengesetz (HAbwAG) wird für das Veranlagungsjahr    </t>
  </si>
  <si>
    <t xml:space="preserve">eine Vorauszahlung in Höhe von </t>
  </si>
  <si>
    <t xml:space="preserve">   festgesetzt (siehe Anlage).</t>
  </si>
  <si>
    <t>Der Vorauszahlungsbetrag entspricht</t>
  </si>
  <si>
    <t xml:space="preserve">   dem zuletzt festgesetzten Jahresbetrag.</t>
  </si>
  <si>
    <t xml:space="preserve">   dem zu erwartenden Jahresbetrag.</t>
  </si>
  <si>
    <t xml:space="preserve">Vorauszahlungsbescheid vom </t>
  </si>
  <si>
    <t>Blatt 2</t>
  </si>
  <si>
    <t xml:space="preserve">   fällig.</t>
  </si>
  <si>
    <t xml:space="preserve">                                      der Referenznummer:</t>
  </si>
  <si>
    <t>an folgenden Begünstigten:</t>
  </si>
  <si>
    <t>Landesbank Hessen-Thüringen</t>
  </si>
  <si>
    <t>BIC:</t>
  </si>
  <si>
    <t>HELADEFFXXX</t>
  </si>
  <si>
    <t>IBAN:</t>
  </si>
  <si>
    <t>DE74 5005 0000 0001 0063 03</t>
  </si>
  <si>
    <t xml:space="preserve">Bei Zahlungsverzug sind Verzugszinsen in Höhe von 6 v. H. vom Fälligkeitstag </t>
  </si>
  <si>
    <t>bis zum Eingang der Vorauszahlung zu zahlen (§ 14 Abs. 4 HAbwAG).</t>
  </si>
  <si>
    <t>Anlage 1</t>
  </si>
  <si>
    <t>[1]</t>
  </si>
  <si>
    <t>[2]</t>
  </si>
  <si>
    <t>[3]</t>
  </si>
  <si>
    <t>[4]</t>
  </si>
  <si>
    <t>[5]</t>
  </si>
  <si>
    <t>[6]</t>
  </si>
  <si>
    <t>[7]</t>
  </si>
  <si>
    <t>[8]</t>
  </si>
  <si>
    <t>BEWERTETE 
SCHADSTOFFE</t>
  </si>
  <si>
    <t>ÜBERWACHUNGS- 
WERT/                           SCHWELLENWERT</t>
  </si>
  <si>
    <t xml:space="preserve">JAHRESSCHMUTZ-
WASSERMENGE </t>
  </si>
  <si>
    <t>SCHADSTOFF-
FRACHT</t>
  </si>
  <si>
    <t>SCHÄDLICHKEITS-FAKTOR
(1 SE entspricht)</t>
  </si>
  <si>
    <t>SCHADEINHEITEN
(SE)</t>
  </si>
  <si>
    <t>ABGABESATZ/
VERMINDERTER
ABGABESATZ</t>
  </si>
  <si>
    <t xml:space="preserve">Rechen-
vorgang
</t>
  </si>
  <si>
    <r>
      <t>[2]*[3]</t>
    </r>
    <r>
      <rPr>
        <sz val="9"/>
        <rFont val="Arial"/>
        <family val="2"/>
      </rPr>
      <t xml:space="preserve">
</t>
    </r>
    <r>
      <rPr>
        <sz val="8"/>
        <color indexed="10"/>
        <rFont val="Arial"/>
        <family val="2"/>
      </rPr>
      <t>Umrechnungsfaktor</t>
    </r>
  </si>
  <si>
    <t>[4] / [5]</t>
  </si>
  <si>
    <t>[6]*[7]</t>
  </si>
  <si>
    <t>CSB</t>
  </si>
  <si>
    <t>mg/l</t>
  </si>
  <si>
    <t>kg/a</t>
  </si>
  <si>
    <t>kg</t>
  </si>
  <si>
    <t>Nges</t>
  </si>
  <si>
    <t>Pges</t>
  </si>
  <si>
    <t>AOX</t>
  </si>
  <si>
    <t>µg/l</t>
  </si>
  <si>
    <t>Summe:</t>
  </si>
  <si>
    <t>=</t>
  </si>
  <si>
    <t>Anlage 2</t>
  </si>
  <si>
    <r>
      <t>[2]*[3]</t>
    </r>
    <r>
      <rPr>
        <sz val="9"/>
        <rFont val="Arial"/>
        <family val="2"/>
      </rPr>
      <t xml:space="preserve">
1000</t>
    </r>
  </si>
  <si>
    <t>Hinweise, Erläuterungen:</t>
  </si>
  <si>
    <r>
      <t xml:space="preserve">für die </t>
    </r>
    <r>
      <rPr>
        <b/>
        <sz val="14"/>
        <rFont val="Arial"/>
        <family val="2"/>
      </rPr>
      <t>Kläranlage</t>
    </r>
    <r>
      <rPr>
        <b/>
        <sz val="11"/>
        <rFont val="Arial"/>
        <family val="2"/>
      </rPr>
      <t xml:space="preserve"> </t>
    </r>
  </si>
  <si>
    <t>Name:</t>
  </si>
  <si>
    <t>Bank:</t>
  </si>
  <si>
    <t>3.</t>
  </si>
  <si>
    <t>Rechtsbehelfsbelehrung</t>
  </si>
  <si>
    <t>Fälligkeit, Vorauszahlung</t>
  </si>
  <si>
    <t>2.</t>
  </si>
  <si>
    <r>
      <t xml:space="preserve">Zahlungen sind zu </t>
    </r>
    <r>
      <rPr>
        <sz val="12"/>
        <rFont val="Swiss742SWC"/>
      </rPr>
      <t>leisten unter Angabe</t>
    </r>
    <r>
      <rPr>
        <sz val="12"/>
        <rFont val="Arial"/>
        <family val="2"/>
      </rPr>
      <t>     </t>
    </r>
    <r>
      <rPr>
        <sz val="12"/>
        <rFont val="Swiss742SWC"/>
      </rPr>
      <t xml:space="preserve"> </t>
    </r>
  </si>
  <si>
    <t xml:space="preserve">           bitte entsprechend ergänzend</t>
  </si>
  <si>
    <t>Die Vorauszahlung ist gemäß § 11 Abs. 1 Satz 3 HAbwAG am 1. Juli des</t>
  </si>
  <si>
    <t>1.</t>
  </si>
  <si>
    <t>Festsetzung der Vorauszahlung</t>
  </si>
  <si>
    <t xml:space="preserve">Der unter Nr. 1  festgesetzte Betrag ist am </t>
  </si>
  <si>
    <t>Hg</t>
  </si>
  <si>
    <t>Cd</t>
  </si>
  <si>
    <t>Cr</t>
  </si>
  <si>
    <t>Ni</t>
  </si>
  <si>
    <t>Pb</t>
  </si>
  <si>
    <t>Cu</t>
  </si>
  <si>
    <t>g</t>
  </si>
  <si>
    <t>g/a</t>
  </si>
  <si>
    <r>
      <t>G</t>
    </r>
    <r>
      <rPr>
        <b/>
        <vertAlign val="subscript"/>
        <sz val="11"/>
        <rFont val="Arial"/>
        <family val="2"/>
      </rPr>
      <t>EI</t>
    </r>
  </si>
  <si>
    <t>Anzahl der Tage</t>
  </si>
  <si>
    <t>ABGABE
(vorläufig)</t>
  </si>
  <si>
    <t>Jahresschmutzwassermenge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</si>
  <si>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</si>
  <si>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t xml:space="preserve">bezieht sich auf </t>
  </si>
  <si>
    <t>Tage</t>
  </si>
  <si>
    <t>[-]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</si>
  <si>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</si>
  <si>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>für die Schmutzwassereinleitung aus der Kläranlage</t>
  </si>
  <si>
    <t>(mit den Werten des Einleitebescheides)</t>
  </si>
  <si>
    <t>Vorläufige Berechnung der Abwasserabgabe</t>
  </si>
  <si>
    <t>2.   für Niederschlagswassereinleitungen</t>
  </si>
  <si>
    <t>a)</t>
  </si>
  <si>
    <t xml:space="preserve">Einwohner   *   0,12    = </t>
  </si>
  <si>
    <t>*</t>
  </si>
  <si>
    <t>b)</t>
  </si>
  <si>
    <t>Entwässerung im Mischsystem</t>
  </si>
  <si>
    <t>die im Veranlagungsjahr</t>
  </si>
  <si>
    <t>Zahl der abgabepflichtigen Einwohner,</t>
  </si>
  <si>
    <t>c)</t>
  </si>
  <si>
    <t>Entwässerung im Trennsystem</t>
  </si>
  <si>
    <r>
      <t xml:space="preserve">an eine Mischwasserkanalisation </t>
    </r>
    <r>
      <rPr>
        <u/>
        <sz val="11"/>
        <rFont val="Arial"/>
        <family val="2"/>
      </rPr>
      <t>mit Kläranlage</t>
    </r>
    <r>
      <rPr>
        <sz val="11"/>
        <rFont val="Arial"/>
        <family val="2"/>
      </rPr>
      <t xml:space="preserve"> angeschlossen sind:</t>
    </r>
  </si>
  <si>
    <r>
      <t xml:space="preserve">an eine Mischwasserkanalisation </t>
    </r>
    <r>
      <rPr>
        <u/>
        <sz val="11"/>
        <rFont val="Arial"/>
        <family val="2"/>
      </rPr>
      <t>ohne Kläranlage</t>
    </r>
    <r>
      <rPr>
        <sz val="11"/>
        <rFont val="Arial"/>
        <family val="2"/>
      </rPr>
      <t xml:space="preserve"> angeschlossen sind (TOK bezüglich NW):</t>
    </r>
  </si>
  <si>
    <t xml:space="preserve">  voraussichtlich</t>
  </si>
  <si>
    <t xml:space="preserve">  voraussichtl. an eine Trennkanalisation angeschlossen sind:</t>
  </si>
  <si>
    <t>Teilortskanalisationen  (Schmutzwasser)</t>
  </si>
  <si>
    <r>
      <t xml:space="preserve"> 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 Jahr</t>
    </r>
  </si>
  <si>
    <t xml:space="preserve">  Einwohner   *   200 l/E*Tag  *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</si>
  <si>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</si>
  <si>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</si>
  <si>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t xml:space="preserve">mit ordnungsgemäßer Behandlung und Schlammabfuhr </t>
  </si>
  <si>
    <t xml:space="preserve">ohne oder ohne ordnungsgemäße Behandlung und Schlammabfuhr </t>
  </si>
  <si>
    <t>d)</t>
  </si>
  <si>
    <t>e)</t>
  </si>
  <si>
    <t xml:space="preserve">des Vorauszahlungsbescheides. </t>
  </si>
  <si>
    <t>Veranlagungsjahres fällig, frühestens jedoch drei Monate nach Bekanntgabe</t>
  </si>
  <si>
    <t xml:space="preserve">Summe aus Nr. 1 und Nr. 2  Buchstaben a) bis e): </t>
  </si>
  <si>
    <t>HCC - HMUKLV Transfer</t>
  </si>
  <si>
    <t>JSM gemäß Erlaubnisbescheid</t>
  </si>
  <si>
    <t>JSM geschätzt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</si>
</sst>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#,##0.00\ &quot;€&quot;"/>
    <numFmt numFmtId="165" formatCode="#,##0.00&quot; mg/l&quot;"/>
    <numFmt numFmtId="166" formatCode="#,##0&quot; m³/a&quot;"/>
    <numFmt numFmtId="167" formatCode="#,##0&quot; kg/a&quot;"/>
    <numFmt numFmtId="168" formatCode="0.0"/>
    <numFmt numFmtId="169" formatCode="0&quot; kg&quot;"/>
  </numFmts>
  <fonts count="24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trike/>
      <sz val="9"/>
      <color indexed="10"/>
      <name val="Arial"/>
      <family val="2"/>
    </font>
    <font>
      <sz val="8"/>
      <color indexed="10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2"/>
      <name val="Swiss742SWC"/>
    </font>
    <font>
      <b/>
      <vertAlign val="subscript"/>
      <sz val="11"/>
      <name val="Arial"/>
      <family val="2"/>
    </font>
    <font>
      <vertAlign val="subscript"/>
      <sz val="10"/>
      <name val="Arial"/>
      <family val="2"/>
    </font>
    <font>
      <b/>
      <sz val="11"/>
      <name val="Calibri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0" applyNumberFormat="1" applyFont="1" applyFill="1" applyBorder="1" applyAlignment="1" applyProtection="1">
      <alignment horizontal="center" vertical="distributed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/>
    <xf numFmtId="0" fontId="11" fillId="0" borderId="0" xfId="0" applyFont="1" applyBorder="1" applyProtection="1"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49" fontId="11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horizontal="left" vertical="top" wrapText="1"/>
      <protection locked="0"/>
    </xf>
    <xf numFmtId="4" fontId="8" fillId="3" borderId="22" xfId="0" applyNumberFormat="1" applyFont="1" applyFill="1" applyBorder="1" applyAlignment="1" applyProtection="1">
      <alignment horizontal="right" vertical="center"/>
      <protection locked="0"/>
    </xf>
    <xf numFmtId="2" fontId="8" fillId="3" borderId="28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2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7" fillId="0" borderId="0" xfId="0" applyFont="1" applyAlignment="1" applyProtection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indent="2"/>
    </xf>
    <xf numFmtId="0" fontId="7" fillId="0" borderId="0" xfId="0" applyFont="1" applyAlignment="1" applyProtection="1">
      <alignment horizontal="left" indent="1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/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2" fontId="8" fillId="3" borderId="26" xfId="0" applyNumberFormat="1" applyFont="1" applyFill="1" applyBorder="1" applyAlignment="1" applyProtection="1">
      <alignment horizontal="right" vertical="center"/>
      <protection locked="0"/>
    </xf>
    <xf numFmtId="4" fontId="8" fillId="3" borderId="28" xfId="0" applyNumberFormat="1" applyFont="1" applyFill="1" applyBorder="1" applyAlignment="1" applyProtection="1">
      <alignment horizontal="right" vertical="center"/>
      <protection locked="0"/>
    </xf>
    <xf numFmtId="4" fontId="8" fillId="3" borderId="37" xfId="0" applyNumberFormat="1" applyFont="1" applyFill="1" applyBorder="1" applyAlignment="1" applyProtection="1">
      <alignment horizontal="right" vertical="center"/>
      <protection locked="0"/>
    </xf>
    <xf numFmtId="2" fontId="8" fillId="3" borderId="22" xfId="0" applyNumberFormat="1" applyFont="1" applyFill="1" applyBorder="1" applyAlignment="1" applyProtection="1">
      <alignment horizontal="right" vertical="center"/>
      <protection locked="0"/>
    </xf>
    <xf numFmtId="1" fontId="8" fillId="0" borderId="28" xfId="0" applyNumberFormat="1" applyFont="1" applyFill="1" applyBorder="1" applyAlignment="1" applyProtection="1">
      <alignment horizontal="right" vertical="center"/>
    </xf>
    <xf numFmtId="1" fontId="8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</xf>
    <xf numFmtId="14" fontId="10" fillId="2" borderId="11" xfId="0" applyNumberFormat="1" applyFont="1" applyFill="1" applyBorder="1" applyAlignment="1" applyProtection="1">
      <alignment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Fill="1" applyProtection="1"/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center" vertical="center" textRotation="90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3" fontId="8" fillId="0" borderId="22" xfId="0" applyNumberFormat="1" applyFont="1" applyBorder="1" applyAlignment="1" applyProtection="1">
      <alignment horizontal="right" vertical="center"/>
    </xf>
    <xf numFmtId="1" fontId="8" fillId="0" borderId="22" xfId="0" applyNumberFormat="1" applyFont="1" applyFill="1" applyBorder="1" applyAlignment="1" applyProtection="1">
      <alignment horizontal="right" vertical="center"/>
    </xf>
    <xf numFmtId="7" fontId="11" fillId="0" borderId="22" xfId="0" applyNumberFormat="1" applyFont="1" applyBorder="1" applyAlignment="1" applyProtection="1">
      <alignment horizontal="right" vertical="center"/>
    </xf>
    <xf numFmtId="3" fontId="8" fillId="0" borderId="28" xfId="0" applyNumberFormat="1" applyFont="1" applyBorder="1" applyAlignment="1" applyProtection="1">
      <alignment horizontal="right" vertical="center"/>
    </xf>
    <xf numFmtId="7" fontId="11" fillId="0" borderId="28" xfId="0" applyNumberFormat="1" applyFont="1" applyBorder="1" applyAlignment="1" applyProtection="1">
      <alignment horizontal="right" vertical="center"/>
    </xf>
    <xf numFmtId="3" fontId="8" fillId="0" borderId="37" xfId="0" applyNumberFormat="1" applyFont="1" applyBorder="1" applyAlignment="1" applyProtection="1">
      <alignment horizontal="right" vertical="center"/>
    </xf>
    <xf numFmtId="1" fontId="8" fillId="0" borderId="37" xfId="0" applyNumberFormat="1" applyFont="1" applyFill="1" applyBorder="1" applyAlignment="1" applyProtection="1">
      <alignment horizontal="right" vertical="center"/>
    </xf>
    <xf numFmtId="7" fontId="11" fillId="0" borderId="37" xfId="0" applyNumberFormat="1" applyFont="1" applyBorder="1" applyAlignment="1" applyProtection="1">
      <alignment horizontal="right" vertical="center"/>
    </xf>
    <xf numFmtId="3" fontId="8" fillId="0" borderId="26" xfId="0" applyNumberFormat="1" applyFont="1" applyBorder="1" applyAlignment="1" applyProtection="1">
      <alignment horizontal="right" vertical="center"/>
    </xf>
    <xf numFmtId="1" fontId="8" fillId="0" borderId="26" xfId="0" applyNumberFormat="1" applyFont="1" applyFill="1" applyBorder="1" applyAlignment="1" applyProtection="1">
      <alignment horizontal="right" vertical="center"/>
    </xf>
    <xf numFmtId="7" fontId="11" fillId="0" borderId="26" xfId="0" applyNumberFormat="1" applyFont="1" applyBorder="1" applyAlignment="1" applyProtection="1">
      <alignment horizontal="right" vertical="center"/>
    </xf>
    <xf numFmtId="165" fontId="8" fillId="0" borderId="37" xfId="0" applyNumberFormat="1" applyFont="1" applyFill="1" applyBorder="1" applyAlignment="1" applyProtection="1">
      <alignment horizontal="center" vertical="center"/>
    </xf>
    <xf numFmtId="3" fontId="8" fillId="6" borderId="37" xfId="0" applyNumberFormat="1" applyFont="1" applyFill="1" applyBorder="1" applyAlignment="1" applyProtection="1">
      <alignment horizontal="right" vertical="center"/>
    </xf>
    <xf numFmtId="167" fontId="8" fillId="6" borderId="37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Protection="1"/>
    <xf numFmtId="0" fontId="8" fillId="0" borderId="0" xfId="0" applyFont="1" applyBorder="1" applyProtection="1"/>
    <xf numFmtId="7" fontId="2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164" fontId="2" fillId="0" borderId="26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/>
    <xf numFmtId="14" fontId="6" fillId="2" borderId="11" xfId="0" applyNumberFormat="1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4" fontId="8" fillId="0" borderId="23" xfId="0" applyNumberFormat="1" applyFont="1" applyFill="1" applyBorder="1" applyAlignment="1" applyProtection="1">
      <alignment horizontal="right" vertical="center"/>
    </xf>
    <xf numFmtId="165" fontId="8" fillId="0" borderId="24" xfId="0" applyNumberFormat="1" applyFont="1" applyFill="1" applyBorder="1" applyAlignment="1" applyProtection="1">
      <alignment horizontal="right" vertical="center"/>
    </xf>
    <xf numFmtId="3" fontId="8" fillId="0" borderId="23" xfId="0" applyNumberFormat="1" applyFont="1" applyBorder="1" applyAlignment="1" applyProtection="1">
      <alignment horizontal="right" vertical="center" indent="1"/>
    </xf>
    <xf numFmtId="167" fontId="8" fillId="0" borderId="24" xfId="0" applyNumberFormat="1" applyFont="1" applyBorder="1" applyAlignment="1" applyProtection="1">
      <alignment horizontal="right" vertical="center"/>
    </xf>
    <xf numFmtId="1" fontId="8" fillId="0" borderId="23" xfId="0" applyNumberFormat="1" applyFont="1" applyFill="1" applyBorder="1" applyAlignment="1" applyProtection="1">
      <alignment horizontal="right" vertical="center"/>
    </xf>
    <xf numFmtId="3" fontId="8" fillId="0" borderId="22" xfId="0" applyNumberFormat="1" applyFont="1" applyBorder="1" applyAlignment="1" applyProtection="1">
      <alignment horizontal="right" vertical="center" indent="1"/>
    </xf>
    <xf numFmtId="7" fontId="11" fillId="0" borderId="25" xfId="0" applyNumberFormat="1" applyFont="1" applyBorder="1" applyAlignment="1" applyProtection="1">
      <alignment horizontal="right" vertical="center" indent="1"/>
    </xf>
    <xf numFmtId="4" fontId="8" fillId="0" borderId="10" xfId="0" applyNumberFormat="1" applyFont="1" applyFill="1" applyBorder="1" applyAlignment="1" applyProtection="1">
      <alignment horizontal="right" vertical="center"/>
    </xf>
    <xf numFmtId="165" fontId="8" fillId="0" borderId="12" xfId="0" applyNumberFormat="1" applyFont="1" applyFill="1" applyBorder="1" applyAlignment="1" applyProtection="1">
      <alignment horizontal="right" vertical="center"/>
    </xf>
    <xf numFmtId="3" fontId="8" fillId="0" borderId="10" xfId="0" applyNumberFormat="1" applyFont="1" applyBorder="1" applyAlignment="1" applyProtection="1">
      <alignment horizontal="right" vertical="center" indent="1"/>
    </xf>
    <xf numFmtId="167" fontId="8" fillId="0" borderId="12" xfId="0" applyNumberFormat="1" applyFont="1" applyBorder="1" applyAlignment="1" applyProtection="1">
      <alignment horizontal="right" vertical="center"/>
    </xf>
    <xf numFmtId="1" fontId="8" fillId="0" borderId="10" xfId="0" applyNumberFormat="1" applyFont="1" applyFill="1" applyBorder="1" applyAlignment="1" applyProtection="1">
      <alignment horizontal="right" vertical="center"/>
    </xf>
    <xf numFmtId="3" fontId="8" fillId="0" borderId="26" xfId="0" applyNumberFormat="1" applyFont="1" applyBorder="1" applyAlignment="1" applyProtection="1">
      <alignment horizontal="right" vertical="center" indent="1"/>
    </xf>
    <xf numFmtId="7" fontId="11" fillId="0" borderId="27" xfId="0" applyNumberFormat="1" applyFont="1" applyBorder="1" applyAlignment="1" applyProtection="1">
      <alignment horizontal="right" vertical="center" indent="1"/>
    </xf>
    <xf numFmtId="4" fontId="8" fillId="0" borderId="29" xfId="0" applyNumberFormat="1" applyFont="1" applyFill="1" applyBorder="1" applyAlignment="1" applyProtection="1">
      <alignment horizontal="right" vertical="center"/>
    </xf>
    <xf numFmtId="165" fontId="8" fillId="0" borderId="30" xfId="0" applyNumberFormat="1" applyFont="1" applyFill="1" applyBorder="1" applyAlignment="1" applyProtection="1">
      <alignment horizontal="right" vertical="center"/>
    </xf>
    <xf numFmtId="3" fontId="8" fillId="0" borderId="29" xfId="0" applyNumberFormat="1" applyFont="1" applyBorder="1" applyAlignment="1" applyProtection="1">
      <alignment horizontal="right" vertical="center" indent="1"/>
    </xf>
    <xf numFmtId="167" fontId="8" fillId="0" borderId="30" xfId="0" applyNumberFormat="1" applyFont="1" applyBorder="1" applyAlignment="1" applyProtection="1">
      <alignment horizontal="right" vertical="center"/>
    </xf>
    <xf numFmtId="1" fontId="8" fillId="0" borderId="29" xfId="0" applyNumberFormat="1" applyFont="1" applyFill="1" applyBorder="1" applyAlignment="1" applyProtection="1">
      <alignment horizontal="right" vertical="center"/>
    </xf>
    <xf numFmtId="3" fontId="8" fillId="0" borderId="28" xfId="0" applyNumberFormat="1" applyFont="1" applyBorder="1" applyAlignment="1" applyProtection="1">
      <alignment horizontal="right" vertical="center" indent="1"/>
    </xf>
    <xf numFmtId="7" fontId="11" fillId="0" borderId="31" xfId="0" applyNumberFormat="1" applyFont="1" applyBorder="1" applyAlignment="1" applyProtection="1">
      <alignment horizontal="right" vertical="center" indent="1"/>
    </xf>
    <xf numFmtId="7" fontId="2" fillId="0" borderId="1" xfId="0" applyNumberFormat="1" applyFont="1" applyBorder="1" applyAlignment="1" applyProtection="1">
      <alignment horizontal="right" indent="1"/>
    </xf>
    <xf numFmtId="3" fontId="8" fillId="0" borderId="23" xfId="0" applyNumberFormat="1" applyFont="1" applyBorder="1" applyAlignment="1" applyProtection="1">
      <alignment horizontal="right" vertical="center"/>
    </xf>
    <xf numFmtId="3" fontId="8" fillId="0" borderId="10" xfId="0" applyNumberFormat="1" applyFont="1" applyBorder="1" applyAlignment="1" applyProtection="1">
      <alignment horizontal="right" vertical="center"/>
    </xf>
    <xf numFmtId="3" fontId="8" fillId="0" borderId="29" xfId="0" applyNumberFormat="1" applyFont="1" applyBorder="1" applyAlignment="1" applyProtection="1">
      <alignment horizontal="right" vertical="center"/>
    </xf>
    <xf numFmtId="164" fontId="2" fillId="0" borderId="33" xfId="0" applyNumberFormat="1" applyFont="1" applyBorder="1" applyAlignment="1" applyProtection="1">
      <alignment horizontal="right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 textRotation="90" wrapText="1"/>
    </xf>
    <xf numFmtId="0" fontId="11" fillId="0" borderId="0" xfId="0" applyFont="1" applyBorder="1" applyAlignment="1" applyProtection="1">
      <alignment horizontal="center" vertical="center"/>
    </xf>
    <xf numFmtId="1" fontId="8" fillId="0" borderId="44" xfId="0" applyNumberFormat="1" applyFont="1" applyFill="1" applyBorder="1" applyAlignment="1" applyProtection="1">
      <alignment horizontal="right" vertical="center"/>
    </xf>
    <xf numFmtId="1" fontId="8" fillId="0" borderId="11" xfId="0" applyNumberFormat="1" applyFont="1" applyFill="1" applyBorder="1" applyAlignment="1" applyProtection="1">
      <alignment horizontal="right" vertical="center"/>
    </xf>
    <xf numFmtId="1" fontId="8" fillId="0" borderId="35" xfId="0" applyNumberFormat="1" applyFont="1" applyFill="1" applyBorder="1" applyAlignment="1" applyProtection="1">
      <alignment horizontal="right" vertical="center"/>
    </xf>
    <xf numFmtId="1" fontId="8" fillId="0" borderId="24" xfId="0" applyNumberFormat="1" applyFont="1" applyFill="1" applyBorder="1" applyAlignment="1" applyProtection="1">
      <alignment horizontal="center" vertical="center"/>
    </xf>
    <xf numFmtId="1" fontId="8" fillId="0" borderId="12" xfId="0" applyNumberFormat="1" applyFont="1" applyFill="1" applyBorder="1" applyAlignment="1" applyProtection="1">
      <alignment horizontal="center" vertical="center"/>
    </xf>
    <xf numFmtId="1" fontId="8" fillId="0" borderId="30" xfId="0" applyNumberFormat="1" applyFont="1" applyFill="1" applyBorder="1" applyAlignment="1" applyProtection="1">
      <alignment horizontal="center" vertical="center"/>
    </xf>
    <xf numFmtId="168" fontId="8" fillId="0" borderId="24" xfId="0" applyNumberFormat="1" applyFont="1" applyFill="1" applyBorder="1" applyAlignment="1" applyProtection="1">
      <alignment horizontal="center" vertical="center"/>
    </xf>
    <xf numFmtId="168" fontId="8" fillId="0" borderId="12" xfId="0" applyNumberFormat="1" applyFont="1" applyFill="1" applyBorder="1" applyAlignment="1" applyProtection="1">
      <alignment horizontal="center" vertical="center"/>
    </xf>
    <xf numFmtId="168" fontId="8" fillId="0" borderId="30" xfId="0" applyNumberFormat="1" applyFont="1" applyFill="1" applyBorder="1" applyAlignment="1" applyProtection="1">
      <alignment horizontal="center" vertical="center"/>
    </xf>
    <xf numFmtId="165" fontId="8" fillId="0" borderId="22" xfId="0" applyNumberFormat="1" applyFont="1" applyFill="1" applyBorder="1" applyAlignment="1" applyProtection="1">
      <alignment horizontal="center" vertical="center"/>
    </xf>
    <xf numFmtId="165" fontId="1" fillId="0" borderId="28" xfId="0" applyNumberFormat="1" applyFont="1" applyFill="1" applyBorder="1" applyAlignment="1" applyProtection="1">
      <alignment horizontal="center" vertical="center"/>
    </xf>
    <xf numFmtId="165" fontId="8" fillId="0" borderId="26" xfId="0" applyNumberFormat="1" applyFont="1" applyFill="1" applyBorder="1" applyAlignment="1" applyProtection="1">
      <alignment horizontal="center" vertical="center"/>
    </xf>
    <xf numFmtId="165" fontId="8" fillId="0" borderId="28" xfId="0" applyNumberFormat="1" applyFont="1" applyFill="1" applyBorder="1" applyAlignment="1" applyProtection="1">
      <alignment horizontal="center" vertical="center"/>
    </xf>
    <xf numFmtId="167" fontId="8" fillId="0" borderId="22" xfId="0" applyNumberFormat="1" applyFont="1" applyBorder="1" applyAlignment="1" applyProtection="1">
      <alignment horizontal="center" vertical="center"/>
    </xf>
    <xf numFmtId="167" fontId="8" fillId="0" borderId="28" xfId="0" applyNumberFormat="1" applyFont="1" applyBorder="1" applyAlignment="1" applyProtection="1">
      <alignment horizontal="center" vertical="center"/>
    </xf>
    <xf numFmtId="167" fontId="8" fillId="0" borderId="37" xfId="0" applyNumberFormat="1" applyFont="1" applyBorder="1" applyAlignment="1" applyProtection="1">
      <alignment horizontal="center" vertical="center"/>
    </xf>
    <xf numFmtId="167" fontId="8" fillId="0" borderId="26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14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64" fontId="10" fillId="0" borderId="2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14" fontId="10" fillId="2" borderId="11" xfId="0" applyNumberFormat="1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indent="4"/>
    </xf>
    <xf numFmtId="0" fontId="7" fillId="0" borderId="0" xfId="0" applyFont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right" vertical="center" indent="2"/>
      <protection locked="0"/>
    </xf>
    <xf numFmtId="0" fontId="10" fillId="2" borderId="11" xfId="0" applyFont="1" applyFill="1" applyBorder="1" applyAlignment="1" applyProtection="1">
      <alignment horizontal="right" vertical="center" indent="2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49" fontId="7" fillId="4" borderId="2" xfId="0" applyNumberFormat="1" applyFont="1" applyFill="1" applyBorder="1" applyAlignment="1" applyProtection="1">
      <alignment horizontal="left" indent="2"/>
    </xf>
    <xf numFmtId="14" fontId="7" fillId="4" borderId="2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>
      <protection locked="0"/>
    </xf>
    <xf numFmtId="0" fontId="11" fillId="0" borderId="6" xfId="0" applyFont="1" applyBorder="1" applyAlignment="1" applyProtection="1">
      <alignment horizontal="left" vertical="center" indent="1"/>
    </xf>
    <xf numFmtId="0" fontId="11" fillId="0" borderId="0" xfId="0" applyFont="1" applyAlignment="1" applyProtection="1">
      <alignment horizontal="left" vertical="center" indent="1"/>
    </xf>
    <xf numFmtId="0" fontId="11" fillId="0" borderId="6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center"/>
    </xf>
    <xf numFmtId="0" fontId="10" fillId="0" borderId="34" xfId="0" applyFont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 vertical="top" wrapText="1"/>
    </xf>
    <xf numFmtId="0" fontId="3" fillId="2" borderId="30" xfId="0" applyFont="1" applyFill="1" applyBorder="1" applyAlignment="1" applyProtection="1">
      <alignment horizontal="center" vertical="top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textRotation="90" wrapText="1"/>
    </xf>
    <xf numFmtId="0" fontId="8" fillId="0" borderId="7" xfId="0" applyFont="1" applyFill="1" applyBorder="1" applyAlignment="1" applyProtection="1">
      <alignment horizontal="center" vertical="center" textRotation="90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166" fontId="8" fillId="0" borderId="23" xfId="0" applyNumberFormat="1" applyFont="1" applyFill="1" applyBorder="1" applyAlignment="1" applyProtection="1">
      <alignment horizontal="center" vertical="center"/>
    </xf>
    <xf numFmtId="166" fontId="8" fillId="0" borderId="24" xfId="0" applyNumberFormat="1" applyFont="1" applyFill="1" applyBorder="1" applyAlignment="1" applyProtection="1">
      <alignment horizontal="center" vertical="center"/>
    </xf>
    <xf numFmtId="166" fontId="8" fillId="0" borderId="10" xfId="0" applyNumberFormat="1" applyFont="1" applyFill="1" applyBorder="1" applyAlignment="1" applyProtection="1">
      <alignment horizontal="center" vertical="center"/>
    </xf>
    <xf numFmtId="166" fontId="8" fillId="0" borderId="12" xfId="0" applyNumberFormat="1" applyFont="1" applyFill="1" applyBorder="1" applyAlignment="1" applyProtection="1">
      <alignment horizontal="center" vertical="center"/>
    </xf>
    <xf numFmtId="166" fontId="8" fillId="0" borderId="29" xfId="0" applyNumberFormat="1" applyFont="1" applyFill="1" applyBorder="1" applyAlignment="1" applyProtection="1">
      <alignment horizontal="center" vertical="center"/>
    </xf>
    <xf numFmtId="166" fontId="8" fillId="0" borderId="30" xfId="0" applyNumberFormat="1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4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right" indent="1"/>
    </xf>
    <xf numFmtId="0" fontId="2" fillId="0" borderId="43" xfId="0" applyFont="1" applyBorder="1" applyAlignment="1" applyProtection="1">
      <alignment horizontal="right" indent="1"/>
    </xf>
    <xf numFmtId="164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14" fontId="10" fillId="2" borderId="11" xfId="0" applyNumberFormat="1" applyFont="1" applyFill="1" applyBorder="1" applyAlignment="1" applyProtection="1">
      <alignment horizontal="center" vertical="center" wrapText="1"/>
    </xf>
    <xf numFmtId="14" fontId="10" fillId="2" borderId="11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 textRotation="90" wrapText="1"/>
    </xf>
    <xf numFmtId="0" fontId="8" fillId="0" borderId="9" xfId="0" applyFont="1" applyFill="1" applyBorder="1" applyAlignment="1" applyProtection="1">
      <alignment horizontal="center" vertical="center" textRotation="90" wrapText="1"/>
    </xf>
    <xf numFmtId="164" fontId="8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textRotation="90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166" fontId="8" fillId="0" borderId="14" xfId="0" applyNumberFormat="1" applyFont="1" applyFill="1" applyBorder="1" applyAlignment="1" applyProtection="1">
      <alignment horizontal="center" vertical="center"/>
    </xf>
    <xf numFmtId="166" fontId="8" fillId="0" borderId="15" xfId="0" applyNumberFormat="1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164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9" fontId="8" fillId="0" borderId="38" xfId="0" applyNumberFormat="1" applyFont="1" applyFill="1" applyBorder="1" applyAlignment="1" applyProtection="1">
      <alignment horizontal="center" vertical="center"/>
    </xf>
    <xf numFmtId="169" fontId="8" fillId="0" borderId="39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8" fillId="0" borderId="42" xfId="0" applyFont="1" applyFill="1" applyBorder="1" applyAlignment="1" applyProtection="1">
      <alignment horizontal="center" vertical="center" textRotation="90" wrapText="1"/>
    </xf>
    <xf numFmtId="0" fontId="8" fillId="0" borderId="5" xfId="0" applyFont="1" applyFill="1" applyBorder="1" applyAlignment="1" applyProtection="1">
      <alignment horizontal="center" vertical="center" textRotation="90" wrapText="1"/>
    </xf>
    <xf numFmtId="0" fontId="8" fillId="0" borderId="3" xfId="0" applyFont="1" applyFill="1" applyBorder="1" applyAlignment="1" applyProtection="1">
      <alignment horizontal="center" vertical="center" textRotation="90" wrapText="1"/>
    </xf>
    <xf numFmtId="0" fontId="3" fillId="2" borderId="44" xfId="0" applyFont="1" applyFill="1" applyBorder="1" applyAlignment="1" applyProtection="1">
      <alignment horizontal="center" vertical="center"/>
    </xf>
    <xf numFmtId="164" fontId="8" fillId="0" borderId="22" xfId="0" applyNumberFormat="1" applyFont="1" applyFill="1" applyBorder="1" applyAlignment="1" applyProtection="1">
      <alignment horizontal="center" vertical="center" wrapText="1"/>
    </xf>
    <xf numFmtId="164" fontId="8" fillId="0" borderId="26" xfId="0" applyNumberFormat="1" applyFont="1" applyFill="1" applyBorder="1" applyAlignment="1" applyProtection="1">
      <alignment horizontal="center" vertical="center" wrapText="1"/>
    </xf>
    <xf numFmtId="164" fontId="8" fillId="0" borderId="2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indent="1"/>
    </xf>
    <xf numFmtId="0" fontId="2" fillId="0" borderId="34" xfId="0" applyFont="1" applyBorder="1" applyAlignment="1" applyProtection="1">
      <alignment horizontal="right" indent="1"/>
    </xf>
    <xf numFmtId="0" fontId="8" fillId="0" borderId="18" xfId="0" applyFont="1" applyFill="1" applyBorder="1" applyAlignment="1" applyProtection="1">
      <alignment horizontal="center" vertical="center" textRotation="90" wrapText="1"/>
    </xf>
    <xf numFmtId="0" fontId="11" fillId="3" borderId="11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11" fillId="3" borderId="2" xfId="0" applyFont="1" applyFill="1" applyBorder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66" fontId="8" fillId="0" borderId="38" xfId="0" applyNumberFormat="1" applyFont="1" applyFill="1" applyBorder="1" applyAlignment="1" applyProtection="1">
      <alignment horizontal="center" vertical="center"/>
    </xf>
    <xf numFmtId="166" fontId="8" fillId="0" borderId="39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indent="1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 vertical="center"/>
    </xf>
    <xf numFmtId="1" fontId="8" fillId="0" borderId="23" xfId="0" applyNumberFormat="1" applyFont="1" applyFill="1" applyBorder="1" applyAlignment="1" applyProtection="1">
      <alignment horizontal="right" vertical="center" indent="1"/>
    </xf>
    <xf numFmtId="1" fontId="8" fillId="0" borderId="24" xfId="0" applyNumberFormat="1" applyFont="1" applyFill="1" applyBorder="1" applyAlignment="1" applyProtection="1">
      <alignment horizontal="right" vertical="center" indent="1"/>
    </xf>
    <xf numFmtId="1" fontId="8" fillId="0" borderId="29" xfId="0" applyNumberFormat="1" applyFont="1" applyFill="1" applyBorder="1" applyAlignment="1" applyProtection="1">
      <alignment horizontal="right" vertical="center" indent="1"/>
    </xf>
    <xf numFmtId="1" fontId="8" fillId="0" borderId="30" xfId="0" applyNumberFormat="1" applyFont="1" applyFill="1" applyBorder="1" applyAlignment="1" applyProtection="1">
      <alignment horizontal="right" vertical="center" indent="1"/>
    </xf>
    <xf numFmtId="1" fontId="8" fillId="0" borderId="38" xfId="0" applyNumberFormat="1" applyFont="1" applyFill="1" applyBorder="1" applyAlignment="1" applyProtection="1">
      <alignment horizontal="right" vertical="center" indent="1"/>
    </xf>
    <xf numFmtId="1" fontId="8" fillId="0" borderId="39" xfId="0" applyNumberFormat="1" applyFont="1" applyFill="1" applyBorder="1" applyAlignment="1" applyProtection="1">
      <alignment horizontal="right" vertical="center" indent="1"/>
    </xf>
    <xf numFmtId="1" fontId="8" fillId="0" borderId="10" xfId="0" applyNumberFormat="1" applyFont="1" applyFill="1" applyBorder="1" applyAlignment="1" applyProtection="1">
      <alignment horizontal="right" vertical="center" indent="1"/>
    </xf>
    <xf numFmtId="1" fontId="8" fillId="0" borderId="12" xfId="0" applyNumberFormat="1" applyFont="1" applyFill="1" applyBorder="1" applyAlignment="1" applyProtection="1">
      <alignment horizontal="right" vertical="center" indent="1"/>
    </xf>
    <xf numFmtId="0" fontId="2" fillId="0" borderId="22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164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99</xdr:row>
      <xdr:rowOff>0</xdr:rowOff>
    </xdr:from>
    <xdr:to>
      <xdr:col>15</xdr:col>
      <xdr:colOff>466725</xdr:colOff>
      <xdr:row>99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1450" y="1691640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19050</xdr:colOff>
      <xdr:row>29</xdr:row>
      <xdr:rowOff>209550</xdr:rowOff>
    </xdr:from>
    <xdr:to>
      <xdr:col>15</xdr:col>
      <xdr:colOff>180976</xdr:colOff>
      <xdr:row>32</xdr:row>
      <xdr:rowOff>57150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48075" y="5410200"/>
          <a:ext cx="2638426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15</xdr:col>
      <xdr:colOff>466725</xdr:colOff>
      <xdr:row>0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71450" y="0"/>
          <a:ext cx="537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P99"/>
  <sheetViews>
    <sheetView showGridLines="0" tabSelected="1" view="pageBreakPreview" topLeftCell="B1" zoomScaleNormal="100" zoomScaleSheetLayoutView="100" workbookViewId="0">
      <selection activeCell="M26" sqref="M26:O26"/>
    </sheetView>
  </sheetViews>
  <sheetFormatPr baseColWidth="10" defaultRowHeight="12.5"/>
  <cols>
    <col min="1" max="1" width="3.453125" customWidth="1"/>
    <col min="2" max="2" width="7.7265625" customWidth="1"/>
    <col min="3" max="3" width="3.1796875" customWidth="1"/>
    <col min="4" max="4" width="6.81640625" customWidth="1"/>
    <col min="5" max="5" width="4.54296875" bestFit="1" customWidth="1"/>
    <col min="6" max="6" width="5.54296875" customWidth="1"/>
    <col min="7" max="7" width="7.7265625" customWidth="1"/>
    <col min="8" max="8" width="9" customWidth="1"/>
    <col min="9" max="9" width="5.7265625" customWidth="1"/>
    <col min="10" max="10" width="5.26953125" customWidth="1"/>
    <col min="11" max="11" width="3.1796875" bestFit="1" customWidth="1"/>
    <col min="12" max="12" width="9.26953125" customWidth="1"/>
    <col min="13" max="13" width="4.81640625" customWidth="1"/>
    <col min="14" max="14" width="5.81640625" customWidth="1"/>
    <col min="15" max="15" width="6.81640625" customWidth="1"/>
    <col min="16" max="16" width="3.26953125" customWidth="1"/>
    <col min="17" max="17" width="2.26953125" customWidth="1"/>
  </cols>
  <sheetData>
    <row r="1" spans="1:1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72" t="s">
        <v>0</v>
      </c>
      <c r="O1" s="172"/>
      <c r="P1" s="172"/>
    </row>
    <row r="2" spans="1:16" ht="14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1"/>
      <c r="N2" s="172"/>
      <c r="O2" s="172"/>
      <c r="P2" s="172"/>
    </row>
    <row r="3" spans="1:16">
      <c r="A3" s="1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1"/>
      <c r="N3" s="172"/>
      <c r="O3" s="172"/>
      <c r="P3" s="172"/>
    </row>
    <row r="4" spans="1:16" ht="14">
      <c r="A4" s="1"/>
      <c r="B4" s="2"/>
      <c r="C4" s="2"/>
      <c r="D4" s="5"/>
      <c r="E4" s="5"/>
      <c r="F4" s="5"/>
      <c r="G4" s="1"/>
      <c r="H4" s="3"/>
      <c r="I4" s="3"/>
      <c r="J4" s="3"/>
      <c r="K4" s="3"/>
      <c r="L4" s="3"/>
      <c r="M4" s="1"/>
      <c r="N4" s="172"/>
      <c r="O4" s="172"/>
      <c r="P4" s="172"/>
    </row>
    <row r="5" spans="1:16" ht="14">
      <c r="A5" s="1"/>
      <c r="B5" s="4"/>
      <c r="C5" s="4"/>
      <c r="D5" s="2"/>
      <c r="E5" s="2"/>
      <c r="F5" s="2"/>
      <c r="G5" s="2"/>
      <c r="H5" s="3"/>
      <c r="I5" s="3"/>
      <c r="J5" s="3"/>
      <c r="K5" s="3"/>
      <c r="L5" s="3"/>
      <c r="M5" s="1"/>
      <c r="N5" s="172"/>
      <c r="O5" s="172"/>
      <c r="P5" s="172"/>
    </row>
    <row r="6" spans="1:16" ht="14">
      <c r="A6" s="1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1"/>
      <c r="N6" s="172"/>
      <c r="O6" s="172"/>
      <c r="P6" s="172"/>
    </row>
    <row r="7" spans="1:16" ht="13">
      <c r="A7" s="1"/>
      <c r="B7" s="173" t="s">
        <v>1</v>
      </c>
      <c r="C7" s="173"/>
      <c r="D7" s="173"/>
      <c r="E7" s="173"/>
      <c r="F7" s="173"/>
      <c r="G7" s="173"/>
      <c r="H7" s="173"/>
      <c r="I7" s="6"/>
      <c r="J7" s="6"/>
      <c r="K7" s="6"/>
      <c r="L7" s="3"/>
      <c r="M7" s="1"/>
      <c r="N7" s="1"/>
      <c r="O7" s="1"/>
      <c r="P7" s="1"/>
    </row>
    <row r="8" spans="1:16" ht="14.25" customHeight="1">
      <c r="A8" s="1"/>
      <c r="B8" s="1"/>
      <c r="C8" s="1"/>
      <c r="D8" s="7"/>
      <c r="E8" s="7"/>
      <c r="F8" s="7"/>
      <c r="G8" s="7"/>
      <c r="H8" s="7"/>
      <c r="I8" s="7"/>
      <c r="J8" s="174" t="s">
        <v>2</v>
      </c>
      <c r="K8" s="174"/>
      <c r="L8" s="174"/>
      <c r="M8" s="175"/>
      <c r="N8" s="175"/>
      <c r="O8" s="175"/>
      <c r="P8" s="175"/>
    </row>
    <row r="9" spans="1:16" ht="14.25" customHeight="1">
      <c r="A9" s="1"/>
      <c r="B9" s="176"/>
      <c r="C9" s="176"/>
      <c r="D9" s="176"/>
      <c r="E9" s="176"/>
      <c r="F9" s="176"/>
      <c r="G9" s="176"/>
      <c r="H9" s="176"/>
      <c r="I9" s="7"/>
      <c r="J9" s="177"/>
      <c r="K9" s="177"/>
      <c r="L9" s="177"/>
      <c r="M9" s="175"/>
      <c r="N9" s="175"/>
      <c r="O9" s="175"/>
      <c r="P9" s="175"/>
    </row>
    <row r="10" spans="1:16" ht="14.25" customHeight="1">
      <c r="A10" s="1"/>
      <c r="B10" s="176"/>
      <c r="C10" s="176"/>
      <c r="D10" s="176"/>
      <c r="E10" s="176"/>
      <c r="F10" s="176"/>
      <c r="G10" s="176"/>
      <c r="H10" s="176"/>
      <c r="I10" s="7"/>
      <c r="J10" s="174" t="s">
        <v>3</v>
      </c>
      <c r="K10" s="174"/>
      <c r="L10" s="174"/>
      <c r="M10" s="175"/>
      <c r="N10" s="175"/>
      <c r="O10" s="175"/>
      <c r="P10" s="175"/>
    </row>
    <row r="11" spans="1:16" ht="14.25" customHeight="1">
      <c r="A11" s="1"/>
      <c r="B11" s="176"/>
      <c r="C11" s="176"/>
      <c r="D11" s="176"/>
      <c r="E11" s="176"/>
      <c r="F11" s="176"/>
      <c r="G11" s="176"/>
      <c r="H11" s="176"/>
      <c r="I11" s="7"/>
      <c r="J11" s="174" t="s">
        <v>4</v>
      </c>
      <c r="K11" s="174"/>
      <c r="L11" s="174"/>
      <c r="M11" s="175"/>
      <c r="N11" s="175"/>
      <c r="O11" s="175"/>
      <c r="P11" s="175"/>
    </row>
    <row r="12" spans="1:16" ht="14.25" customHeight="1">
      <c r="A12" s="1"/>
      <c r="B12" s="176"/>
      <c r="C12" s="176"/>
      <c r="D12" s="176"/>
      <c r="E12" s="176"/>
      <c r="F12" s="176"/>
      <c r="G12" s="176"/>
      <c r="H12" s="176"/>
      <c r="I12" s="7"/>
      <c r="J12" s="174" t="s">
        <v>5</v>
      </c>
      <c r="K12" s="174"/>
      <c r="L12" s="174"/>
      <c r="M12" s="175"/>
      <c r="N12" s="175"/>
      <c r="O12" s="175"/>
      <c r="P12" s="175"/>
    </row>
    <row r="13" spans="1:16" ht="14.25" customHeight="1">
      <c r="A13" s="1"/>
      <c r="B13" s="176"/>
      <c r="C13" s="176"/>
      <c r="D13" s="176"/>
      <c r="E13" s="176"/>
      <c r="F13" s="176"/>
      <c r="G13" s="176"/>
      <c r="H13" s="176"/>
      <c r="I13" s="7"/>
      <c r="J13" s="174" t="s">
        <v>6</v>
      </c>
      <c r="K13" s="174"/>
      <c r="L13" s="174"/>
      <c r="M13" s="175"/>
      <c r="N13" s="175"/>
      <c r="O13" s="175"/>
      <c r="P13" s="175"/>
    </row>
    <row r="14" spans="1:16" ht="14.25" customHeight="1">
      <c r="A14" s="1"/>
      <c r="B14" s="176"/>
      <c r="C14" s="176"/>
      <c r="D14" s="176"/>
      <c r="E14" s="176"/>
      <c r="F14" s="176"/>
      <c r="G14" s="176"/>
      <c r="H14" s="176"/>
      <c r="I14" s="7"/>
      <c r="J14" s="174" t="s">
        <v>7</v>
      </c>
      <c r="K14" s="174"/>
      <c r="L14" s="174"/>
      <c r="M14" s="175"/>
      <c r="N14" s="175"/>
      <c r="O14" s="175"/>
      <c r="P14" s="175"/>
    </row>
    <row r="15" spans="1:16" ht="14.25" customHeight="1">
      <c r="A15" s="1"/>
      <c r="B15" s="176"/>
      <c r="C15" s="176"/>
      <c r="D15" s="176"/>
      <c r="E15" s="176"/>
      <c r="F15" s="176"/>
      <c r="G15" s="176"/>
      <c r="H15" s="176"/>
      <c r="I15" s="7"/>
      <c r="J15" s="174" t="s">
        <v>8</v>
      </c>
      <c r="K15" s="174"/>
      <c r="L15" s="174"/>
      <c r="M15" s="175"/>
      <c r="N15" s="175"/>
      <c r="O15" s="175"/>
      <c r="P15" s="175"/>
    </row>
    <row r="16" spans="1:16" ht="14.25" customHeight="1">
      <c r="A16" s="1"/>
      <c r="B16" s="176"/>
      <c r="C16" s="176"/>
      <c r="D16" s="176"/>
      <c r="E16" s="176"/>
      <c r="F16" s="176"/>
      <c r="G16" s="176"/>
      <c r="H16" s="176"/>
      <c r="I16" s="7"/>
      <c r="J16" s="174" t="s">
        <v>9</v>
      </c>
      <c r="K16" s="174"/>
      <c r="L16" s="174"/>
      <c r="M16" s="175"/>
      <c r="N16" s="175"/>
      <c r="O16" s="175"/>
      <c r="P16" s="175"/>
    </row>
    <row r="17" spans="1:16" ht="14.25" customHeight="1">
      <c r="A17" s="1"/>
      <c r="B17" s="176"/>
      <c r="C17" s="176"/>
      <c r="D17" s="176"/>
      <c r="E17" s="176"/>
      <c r="F17" s="176"/>
      <c r="G17" s="176"/>
      <c r="H17" s="176"/>
      <c r="I17" s="7"/>
      <c r="J17" s="174" t="s">
        <v>10</v>
      </c>
      <c r="K17" s="174"/>
      <c r="L17" s="174"/>
      <c r="M17" s="175"/>
      <c r="N17" s="175"/>
      <c r="O17" s="175"/>
      <c r="P17" s="175"/>
    </row>
    <row r="18" spans="1:16" ht="14.25" customHeight="1">
      <c r="A18" s="1"/>
      <c r="B18" s="176"/>
      <c r="C18" s="176"/>
      <c r="D18" s="176"/>
      <c r="E18" s="176"/>
      <c r="F18" s="176"/>
      <c r="G18" s="176"/>
      <c r="H18" s="176"/>
      <c r="I18" s="7"/>
      <c r="J18" s="7"/>
      <c r="K18" s="7"/>
      <c r="L18" s="1"/>
      <c r="M18" s="175"/>
      <c r="N18" s="175"/>
      <c r="O18" s="175"/>
      <c r="P18" s="175"/>
    </row>
    <row r="19" spans="1:16" ht="14.25" customHeight="1">
      <c r="A19" s="1"/>
      <c r="B19" s="176"/>
      <c r="C19" s="176"/>
      <c r="D19" s="176"/>
      <c r="E19" s="176"/>
      <c r="F19" s="176"/>
      <c r="G19" s="176"/>
      <c r="H19" s="176"/>
      <c r="I19" s="7"/>
      <c r="J19" s="174" t="s">
        <v>11</v>
      </c>
      <c r="K19" s="174"/>
      <c r="L19" s="174"/>
      <c r="M19" s="178"/>
      <c r="N19" s="179"/>
      <c r="O19" s="179"/>
      <c r="P19" s="179"/>
    </row>
    <row r="20" spans="1:16" ht="14.25" customHeight="1">
      <c r="A20" s="1"/>
      <c r="B20" s="1"/>
      <c r="C20" s="1"/>
      <c r="D20" s="7"/>
      <c r="E20" s="7"/>
      <c r="F20" s="7"/>
      <c r="G20" s="7"/>
      <c r="H20" s="7"/>
      <c r="I20" s="7"/>
      <c r="J20" s="7"/>
      <c r="K20" s="7"/>
      <c r="L20" s="1"/>
      <c r="M20" s="1"/>
      <c r="N20" s="1"/>
      <c r="O20" s="1"/>
      <c r="P20" s="1"/>
    </row>
    <row r="21" spans="1:16" ht="14.25" customHeight="1">
      <c r="A21" s="1"/>
      <c r="B21" s="1"/>
      <c r="C21" s="1"/>
      <c r="D21" s="7"/>
      <c r="E21" s="7"/>
      <c r="F21" s="7"/>
      <c r="G21" s="7"/>
      <c r="H21" s="7"/>
      <c r="I21" s="7"/>
      <c r="J21" s="7"/>
      <c r="K21" s="7"/>
      <c r="L21" s="1"/>
      <c r="M21" s="1"/>
      <c r="N21" s="1"/>
      <c r="O21" s="1"/>
      <c r="P21" s="1"/>
    </row>
    <row r="22" spans="1:16" ht="14.25" customHeight="1">
      <c r="A22" s="1"/>
      <c r="B22" s="1"/>
      <c r="C22" s="1"/>
      <c r="D22" s="7"/>
      <c r="E22" s="7"/>
      <c r="F22" s="7"/>
      <c r="G22" s="7"/>
      <c r="H22" s="7"/>
      <c r="I22" s="7"/>
      <c r="J22" s="7"/>
      <c r="K22" s="7"/>
      <c r="L22" s="1"/>
      <c r="M22" s="1"/>
      <c r="N22" s="1"/>
      <c r="O22" s="1"/>
      <c r="P22" s="1"/>
    </row>
    <row r="23" spans="1:16" ht="14.25" customHeight="1">
      <c r="A23" s="1"/>
      <c r="B23" s="1"/>
      <c r="C23" s="1"/>
      <c r="D23" s="7"/>
      <c r="E23" s="7"/>
      <c r="F23" s="7"/>
      <c r="G23" s="7"/>
      <c r="H23" s="7"/>
      <c r="I23" s="7"/>
      <c r="J23" s="7"/>
      <c r="K23" s="7"/>
      <c r="L23" s="1"/>
      <c r="M23" s="1"/>
      <c r="N23" s="1"/>
      <c r="O23" s="1"/>
      <c r="P23" s="1"/>
    </row>
    <row r="24" spans="1:16">
      <c r="A24" s="1"/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1"/>
      <c r="N24" s="1"/>
      <c r="O24" s="1"/>
      <c r="P24" s="1"/>
    </row>
    <row r="25" spans="1:16" ht="24" customHeight="1">
      <c r="A25" s="194" t="s">
        <v>12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6"/>
    </row>
    <row r="26" spans="1:16" ht="18.75" customHeight="1">
      <c r="A26" s="197" t="s">
        <v>13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85"/>
      <c r="N26" s="185"/>
      <c r="O26" s="185"/>
      <c r="P26" s="9"/>
    </row>
    <row r="27" spans="1:16" s="12" customFormat="1" ht="5.15" customHeight="1">
      <c r="A27" s="199"/>
      <c r="B27" s="200"/>
      <c r="C27" s="36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1"/>
      <c r="O27" s="11"/>
      <c r="P27" s="9"/>
    </row>
    <row r="28" spans="1:16" ht="18.75" customHeight="1">
      <c r="A28" s="201" t="s">
        <v>66</v>
      </c>
      <c r="B28" s="202"/>
      <c r="C28" s="202"/>
      <c r="D28" s="202"/>
      <c r="E28" s="202"/>
      <c r="F28" s="202"/>
      <c r="G28" s="185"/>
      <c r="H28" s="185"/>
      <c r="I28" s="185"/>
      <c r="J28" s="185"/>
      <c r="K28" s="185"/>
      <c r="L28" s="185"/>
      <c r="M28" s="185"/>
      <c r="N28" s="185"/>
      <c r="O28" s="185"/>
      <c r="P28" s="13"/>
    </row>
    <row r="29" spans="1:16" ht="5.15" customHeight="1">
      <c r="A29" s="203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5"/>
    </row>
    <row r="30" spans="1:16" ht="18.75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"/>
      <c r="N30" s="1"/>
      <c r="O30" s="1"/>
      <c r="P30" s="1"/>
    </row>
    <row r="31" spans="1:16" ht="30.75" customHeight="1">
      <c r="A31" s="1"/>
      <c r="B31" s="1"/>
      <c r="C31" s="1"/>
      <c r="D31" s="14"/>
      <c r="E31" s="14"/>
      <c r="F31" s="14"/>
      <c r="G31" s="14"/>
      <c r="H31" s="14"/>
      <c r="I31" s="14"/>
      <c r="J31" s="14"/>
      <c r="K31" s="14"/>
      <c r="L31" s="14"/>
      <c r="M31" s="1"/>
      <c r="N31" s="1"/>
      <c r="O31" s="1"/>
      <c r="P31" s="1"/>
    </row>
    <row r="32" spans="1:16" ht="15.75" customHeight="1">
      <c r="A32" s="58" t="s">
        <v>76</v>
      </c>
      <c r="B32" s="183" t="s">
        <v>77</v>
      </c>
      <c r="C32" s="183"/>
      <c r="D32" s="183"/>
      <c r="E32" s="183"/>
      <c r="F32" s="183"/>
      <c r="G32" s="183"/>
      <c r="H32" s="183"/>
      <c r="I32" s="15"/>
      <c r="J32" s="15"/>
      <c r="K32" s="16"/>
      <c r="L32" s="1"/>
      <c r="M32" s="1"/>
      <c r="N32" s="1"/>
      <c r="O32" s="1"/>
      <c r="P32" s="1"/>
    </row>
    <row r="33" spans="1:16" ht="9" customHeight="1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</row>
    <row r="34" spans="1:16" ht="17.149999999999999" customHeight="1">
      <c r="A34" s="1"/>
      <c r="B34" s="180" t="s">
        <v>14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149999999999999" customHeight="1">
      <c r="A35" s="1"/>
      <c r="B35" s="180" t="s">
        <v>15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1" t="str">
        <f>IF(M26=0," ",M26)</f>
        <v xml:space="preserve"> </v>
      </c>
      <c r="N35" s="181"/>
      <c r="O35" s="37"/>
      <c r="P35" s="38"/>
    </row>
    <row r="36" spans="1:16" ht="17.149999999999999" customHeight="1">
      <c r="A36" s="1"/>
      <c r="B36" s="17" t="s">
        <v>16</v>
      </c>
      <c r="C36" s="17"/>
      <c r="D36" s="17"/>
      <c r="E36" s="17"/>
      <c r="F36" s="17"/>
      <c r="G36" s="17"/>
      <c r="H36" s="182" t="str">
        <f>IF(AND(ISBLANK('Vorauszahlung (Anlage)'!P29),ISBLANK('Vorauszahlung (Anlage)'!P39),ISBLANK('Vorauszahlung (Anlage)'!P45),ISBLANK('Vorauszahlung (Anlage)'!P52),ISBLANK('Vorauszahlung (Anlage)'!P68),ISBLANK('Vorauszahlung (Anlage)'!P80))," ",'Vorauszahlung (Anlage)'!P83)</f>
        <v xml:space="preserve"> </v>
      </c>
      <c r="I36" s="182"/>
      <c r="J36" s="182"/>
      <c r="K36" s="180" t="s">
        <v>17</v>
      </c>
      <c r="L36" s="180"/>
      <c r="M36" s="180"/>
      <c r="N36" s="180"/>
      <c r="O36" s="180"/>
      <c r="P36" s="180"/>
    </row>
    <row r="37" spans="1:16" ht="15" customHeight="1">
      <c r="A37" s="1"/>
      <c r="B37" s="18"/>
      <c r="C37" s="18"/>
      <c r="D37" s="1"/>
      <c r="E37" s="1"/>
      <c r="F37" s="1"/>
      <c r="G37" s="1"/>
      <c r="H37" s="19"/>
      <c r="I37" s="19"/>
      <c r="J37" s="19"/>
      <c r="K37" s="19"/>
      <c r="L37" s="18"/>
      <c r="M37" s="1"/>
      <c r="N37" s="1"/>
      <c r="O37" s="1"/>
      <c r="P37" s="1"/>
    </row>
    <row r="38" spans="1:16" ht="14.15" customHeight="1">
      <c r="A38" s="1"/>
      <c r="B38" s="18"/>
      <c r="C38" s="18"/>
      <c r="D38" s="8"/>
      <c r="E38" s="8"/>
      <c r="F38" s="8"/>
      <c r="G38" s="8"/>
      <c r="H38" s="18"/>
      <c r="I38" s="18"/>
      <c r="J38" s="1"/>
      <c r="K38" s="1"/>
      <c r="L38" s="1"/>
      <c r="M38" s="1"/>
      <c r="N38" s="1"/>
      <c r="O38" s="1"/>
      <c r="P38" s="1"/>
    </row>
    <row r="39" spans="1:16" ht="17.149999999999999" customHeight="1">
      <c r="A39" s="1"/>
      <c r="B39" s="17" t="s">
        <v>18</v>
      </c>
      <c r="C39" s="17"/>
      <c r="D39" s="39"/>
      <c r="E39" s="39"/>
      <c r="F39" s="39"/>
      <c r="G39" s="39"/>
      <c r="H39" s="39"/>
      <c r="I39" s="39"/>
      <c r="J39" s="39"/>
      <c r="K39" s="8"/>
      <c r="L39" s="1"/>
      <c r="M39" s="1"/>
      <c r="N39" s="1"/>
      <c r="O39" s="1"/>
      <c r="P39" s="1"/>
    </row>
    <row r="40" spans="1:16" ht="8.15" customHeight="1">
      <c r="A40" s="1"/>
      <c r="B40" s="17"/>
      <c r="C40" s="17"/>
      <c r="D40" s="39"/>
      <c r="E40" s="39"/>
      <c r="F40" s="39"/>
      <c r="G40" s="39"/>
      <c r="H40" s="39"/>
      <c r="I40" s="39"/>
      <c r="J40" s="39"/>
      <c r="K40" s="8"/>
      <c r="L40" s="1"/>
      <c r="M40" s="1"/>
      <c r="N40" s="1"/>
      <c r="O40" s="1"/>
      <c r="P40" s="1"/>
    </row>
    <row r="41" spans="1:16" s="21" customFormat="1" ht="18" customHeight="1">
      <c r="A41" s="18"/>
      <c r="B41" s="40"/>
      <c r="C41" s="43"/>
      <c r="D41" s="17" t="s">
        <v>19</v>
      </c>
      <c r="E41" s="17"/>
      <c r="F41" s="17"/>
      <c r="G41" s="41"/>
      <c r="H41" s="41"/>
      <c r="I41" s="41"/>
      <c r="J41" s="41"/>
      <c r="K41" s="20"/>
      <c r="L41" s="18"/>
      <c r="M41" s="18"/>
      <c r="N41" s="18"/>
      <c r="O41" s="18"/>
      <c r="P41" s="18"/>
    </row>
    <row r="42" spans="1:16" s="21" customFormat="1" ht="8.15" customHeight="1">
      <c r="A42" s="18"/>
      <c r="B42" s="40"/>
      <c r="C42" s="42"/>
      <c r="D42" s="17"/>
      <c r="E42" s="17"/>
      <c r="F42" s="17"/>
      <c r="G42" s="41"/>
      <c r="H42" s="41"/>
      <c r="I42" s="41"/>
      <c r="J42" s="41"/>
      <c r="K42" s="20"/>
      <c r="L42" s="18"/>
      <c r="M42" s="18"/>
      <c r="N42" s="18"/>
      <c r="O42" s="18"/>
      <c r="P42" s="18"/>
    </row>
    <row r="43" spans="1:16" s="21" customFormat="1" ht="18" customHeight="1">
      <c r="A43" s="18"/>
      <c r="B43" s="41"/>
      <c r="C43" s="44"/>
      <c r="D43" s="17" t="s">
        <v>20</v>
      </c>
      <c r="E43" s="17"/>
      <c r="F43" s="17"/>
      <c r="G43" s="41"/>
      <c r="H43" s="41"/>
      <c r="I43" s="41"/>
      <c r="J43" s="41"/>
      <c r="K43" s="20"/>
      <c r="L43" s="18"/>
      <c r="M43" s="18"/>
      <c r="N43" s="18"/>
      <c r="O43" s="18"/>
      <c r="P43" s="18"/>
    </row>
    <row r="44" spans="1:16" s="21" customFormat="1" ht="9" customHeight="1">
      <c r="A44" s="18"/>
      <c r="B44" s="20"/>
      <c r="C44" s="20"/>
      <c r="D44" s="18"/>
      <c r="E44" s="18"/>
      <c r="F44" s="18"/>
      <c r="G44" s="20"/>
      <c r="H44" s="20"/>
      <c r="I44" s="20"/>
      <c r="J44" s="20"/>
      <c r="K44" s="20"/>
      <c r="L44" s="18"/>
      <c r="M44" s="18"/>
      <c r="N44" s="18"/>
      <c r="O44" s="18"/>
      <c r="P44" s="18"/>
    </row>
    <row r="45" spans="1:16" s="21" customFormat="1" ht="9" customHeight="1">
      <c r="A45" s="18"/>
      <c r="B45" s="20"/>
      <c r="C45" s="20"/>
      <c r="D45" s="18"/>
      <c r="E45" s="18"/>
      <c r="F45" s="18"/>
      <c r="G45" s="20"/>
      <c r="H45" s="20"/>
      <c r="I45" s="20"/>
      <c r="J45" s="20"/>
      <c r="K45" s="20"/>
      <c r="L45" s="18"/>
      <c r="M45" s="18"/>
      <c r="N45" s="18"/>
      <c r="O45" s="18"/>
      <c r="P45" s="18"/>
    </row>
    <row r="46" spans="1:16" s="21" customFormat="1" ht="9" customHeight="1">
      <c r="A46" s="18"/>
      <c r="B46" s="20"/>
      <c r="C46" s="20"/>
      <c r="D46" s="18"/>
      <c r="E46" s="18"/>
      <c r="F46" s="18"/>
      <c r="G46" s="20"/>
      <c r="H46" s="20"/>
      <c r="I46" s="20"/>
      <c r="J46" s="20"/>
      <c r="K46" s="20"/>
      <c r="L46" s="18"/>
      <c r="M46" s="18"/>
      <c r="N46" s="18"/>
      <c r="O46" s="18"/>
      <c r="P46" s="18"/>
    </row>
    <row r="47" spans="1:16" s="21" customFormat="1" ht="15" customHeight="1">
      <c r="A47" s="18"/>
      <c r="B47" s="20"/>
      <c r="C47" s="20"/>
      <c r="D47" s="18"/>
      <c r="E47" s="18"/>
      <c r="F47" s="18"/>
      <c r="G47" s="20"/>
      <c r="H47" s="20"/>
      <c r="I47" s="20"/>
      <c r="J47" s="20"/>
      <c r="K47" s="20"/>
      <c r="L47" s="18"/>
      <c r="M47" s="18"/>
      <c r="N47" s="18"/>
      <c r="O47" s="18"/>
      <c r="P47" s="18"/>
    </row>
    <row r="48" spans="1:16" ht="14">
      <c r="B48" s="18"/>
      <c r="C48" s="18"/>
      <c r="D48" s="18"/>
      <c r="E48" s="18"/>
      <c r="F48" s="18"/>
      <c r="G48" s="18"/>
      <c r="H48" s="18"/>
      <c r="I48" s="18"/>
      <c r="J48" s="22"/>
      <c r="K48" s="22"/>
      <c r="L48" s="18"/>
      <c r="M48" s="18"/>
      <c r="N48" s="18"/>
      <c r="O48" s="18"/>
      <c r="P48" s="1"/>
    </row>
    <row r="49" spans="1:16" ht="14">
      <c r="B49" s="18"/>
      <c r="C49" s="18"/>
      <c r="D49" s="18"/>
      <c r="E49" s="18"/>
      <c r="F49" s="18"/>
      <c r="G49" s="18"/>
      <c r="H49" s="18"/>
      <c r="I49" s="18"/>
      <c r="J49" s="22"/>
      <c r="K49" s="22"/>
      <c r="L49" s="18"/>
      <c r="M49" s="18"/>
      <c r="N49" s="18"/>
      <c r="O49" s="18"/>
      <c r="P49" s="1"/>
    </row>
    <row r="50" spans="1:16" ht="14">
      <c r="B50" s="18"/>
      <c r="C50" s="18"/>
      <c r="D50" s="18"/>
      <c r="E50" s="18"/>
      <c r="F50" s="18"/>
      <c r="G50" s="18"/>
      <c r="H50" s="18"/>
      <c r="I50" s="18"/>
      <c r="J50" s="22"/>
      <c r="K50" s="22"/>
      <c r="L50" s="18"/>
      <c r="M50" s="18"/>
      <c r="N50" s="18"/>
      <c r="O50" s="18"/>
      <c r="P50" s="1"/>
    </row>
    <row r="51" spans="1:16" ht="14">
      <c r="B51" s="18"/>
      <c r="C51" s="18"/>
      <c r="D51" s="18"/>
      <c r="E51" s="18"/>
      <c r="F51" s="18"/>
      <c r="G51" s="18"/>
      <c r="H51" s="18"/>
      <c r="I51" s="18"/>
      <c r="J51" s="22"/>
      <c r="K51" s="22"/>
      <c r="L51" s="18"/>
      <c r="M51" s="18"/>
      <c r="N51" s="18"/>
      <c r="O51" s="18"/>
      <c r="P51" s="1"/>
    </row>
    <row r="52" spans="1:16" ht="20.149999999999999" customHeight="1">
      <c r="A52" s="192" t="s">
        <v>21</v>
      </c>
      <c r="B52" s="193"/>
      <c r="C52" s="193"/>
      <c r="D52" s="193"/>
      <c r="E52" s="193"/>
      <c r="F52" s="193"/>
      <c r="G52" s="193"/>
      <c r="H52" s="193"/>
      <c r="I52" s="186" t="str">
        <f>IF(M19=0," ",M19)</f>
        <v xml:space="preserve"> </v>
      </c>
      <c r="J52" s="186"/>
      <c r="K52" s="186"/>
      <c r="L52" s="186"/>
      <c r="M52" s="23"/>
      <c r="N52" s="24"/>
      <c r="O52" s="187" t="s">
        <v>22</v>
      </c>
      <c r="P52" s="188"/>
    </row>
    <row r="53" spans="1:16" ht="14">
      <c r="B53" s="18"/>
      <c r="C53" s="18"/>
      <c r="D53" s="25"/>
      <c r="E53" s="25"/>
      <c r="F53" s="25"/>
      <c r="G53" s="25"/>
      <c r="H53" s="25"/>
      <c r="I53" s="26"/>
      <c r="J53" s="26"/>
      <c r="K53" s="26"/>
      <c r="L53" s="18"/>
      <c r="M53" s="18"/>
      <c r="N53" s="27"/>
      <c r="O53" s="27"/>
      <c r="P53" s="27"/>
    </row>
    <row r="54" spans="1:16" ht="14">
      <c r="B54" s="18"/>
      <c r="C54" s="18"/>
      <c r="D54" s="25"/>
      <c r="E54" s="25"/>
      <c r="F54" s="25"/>
      <c r="G54" s="25"/>
      <c r="H54" s="25"/>
      <c r="I54" s="26"/>
      <c r="J54" s="26"/>
      <c r="K54" s="26"/>
      <c r="L54" s="18"/>
      <c r="M54" s="18"/>
      <c r="N54" s="27"/>
      <c r="O54" s="27"/>
      <c r="P54" s="27"/>
    </row>
    <row r="55" spans="1:16" ht="14">
      <c r="B55" s="18"/>
      <c r="C55" s="18"/>
      <c r="D55" s="25"/>
      <c r="E55" s="25"/>
      <c r="F55" s="25"/>
      <c r="G55" s="25"/>
      <c r="H55" s="25"/>
      <c r="I55" s="26"/>
      <c r="J55" s="26"/>
      <c r="K55" s="26"/>
      <c r="L55" s="18"/>
      <c r="M55" s="18"/>
      <c r="N55" s="27"/>
      <c r="O55" s="27"/>
      <c r="P55" s="27"/>
    </row>
    <row r="56" spans="1:16" ht="15.5">
      <c r="A56" s="47" t="s">
        <v>72</v>
      </c>
      <c r="B56" s="48" t="s">
        <v>71</v>
      </c>
      <c r="C56" s="47"/>
      <c r="D56" s="47"/>
      <c r="E56" s="47"/>
      <c r="F56" s="47"/>
      <c r="G56" s="47"/>
      <c r="H56" s="47"/>
      <c r="I56" s="28"/>
      <c r="J56" s="28"/>
      <c r="K56" s="28"/>
      <c r="L56" s="28"/>
      <c r="M56" s="28"/>
      <c r="N56" s="28"/>
      <c r="O56" s="28"/>
      <c r="P56" s="28"/>
    </row>
    <row r="57" spans="1:16" ht="14">
      <c r="B57" s="28"/>
      <c r="C57" s="28"/>
      <c r="D57" s="18"/>
      <c r="E57" s="18"/>
      <c r="F57" s="18"/>
      <c r="G57" s="18"/>
      <c r="H57" s="28"/>
      <c r="I57" s="28"/>
      <c r="J57" s="28"/>
      <c r="K57" s="28"/>
      <c r="L57" s="28"/>
      <c r="M57" s="28"/>
      <c r="N57" s="28"/>
      <c r="O57" s="28"/>
      <c r="P57" s="28"/>
    </row>
    <row r="58" spans="1:16" ht="15" customHeight="1">
      <c r="A58" s="29"/>
      <c r="B58" s="190" t="s">
        <v>75</v>
      </c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</row>
    <row r="59" spans="1:16" ht="15" customHeight="1">
      <c r="A59" s="29"/>
      <c r="B59" s="52" t="s">
        <v>123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16" ht="15" customHeight="1">
      <c r="A60" s="29"/>
      <c r="B60" s="190" t="s">
        <v>122</v>
      </c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</row>
    <row r="61" spans="1:16" ht="4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15" customHeight="1">
      <c r="A62" s="29"/>
      <c r="B62" s="190" t="s">
        <v>78</v>
      </c>
      <c r="C62" s="190"/>
      <c r="D62" s="190"/>
      <c r="E62" s="190"/>
      <c r="F62" s="190"/>
      <c r="G62" s="190"/>
      <c r="H62" s="190"/>
      <c r="I62" s="207"/>
      <c r="J62" s="207"/>
      <c r="K62" s="207"/>
      <c r="L62" s="49" t="s">
        <v>23</v>
      </c>
      <c r="M62" s="30"/>
      <c r="N62" s="30"/>
      <c r="O62" s="30"/>
      <c r="P62" s="30"/>
    </row>
    <row r="63" spans="1:16" ht="12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15" customHeight="1">
      <c r="A64" s="29"/>
      <c r="B64" s="190" t="s">
        <v>73</v>
      </c>
      <c r="C64" s="190"/>
      <c r="D64" s="190"/>
      <c r="E64" s="190"/>
      <c r="F64" s="190"/>
      <c r="G64" s="190"/>
      <c r="H64" s="190"/>
      <c r="I64" s="208"/>
      <c r="J64" s="208"/>
      <c r="K64" s="50"/>
      <c r="L64" s="51"/>
      <c r="M64" s="50"/>
      <c r="N64" s="50"/>
      <c r="O64" s="50"/>
    </row>
    <row r="65" spans="1:16" ht="15" customHeight="1">
      <c r="A65" s="29"/>
      <c r="B65" s="190" t="s">
        <v>24</v>
      </c>
      <c r="C65" s="190"/>
      <c r="D65" s="190"/>
      <c r="E65" s="190"/>
      <c r="F65" s="190"/>
      <c r="G65" s="190"/>
      <c r="H65" s="190"/>
      <c r="I65" s="206"/>
      <c r="J65" s="206"/>
      <c r="K65" s="206"/>
      <c r="L65" s="206"/>
      <c r="M65" s="206"/>
      <c r="N65" s="206"/>
      <c r="O65" s="31"/>
    </row>
    <row r="66" spans="1:16" ht="10" customHeight="1">
      <c r="A66" s="29"/>
      <c r="B66" s="52"/>
      <c r="C66" s="52"/>
      <c r="D66" s="52"/>
      <c r="E66" s="52"/>
      <c r="F66" s="52"/>
      <c r="G66" s="52"/>
      <c r="H66" s="52"/>
      <c r="I66" s="50"/>
      <c r="J66" s="50"/>
      <c r="K66" s="50"/>
      <c r="L66" s="50"/>
      <c r="M66" s="50"/>
      <c r="N66" s="50"/>
      <c r="O66" s="31"/>
    </row>
    <row r="67" spans="1:16" ht="15" customHeight="1">
      <c r="A67" s="29"/>
      <c r="B67" s="52" t="s">
        <v>25</v>
      </c>
      <c r="C67" s="52"/>
      <c r="D67" s="52"/>
      <c r="E67" s="52"/>
      <c r="F67" s="52"/>
      <c r="G67" s="53"/>
      <c r="H67" s="191"/>
      <c r="I67" s="191"/>
      <c r="J67" s="191"/>
      <c r="K67" s="50"/>
      <c r="L67" s="51"/>
      <c r="M67" s="50"/>
      <c r="N67" s="50"/>
      <c r="O67" s="50"/>
    </row>
    <row r="68" spans="1:16" ht="6" customHeight="1">
      <c r="A68" s="29"/>
      <c r="B68" s="52"/>
      <c r="C68" s="52"/>
      <c r="D68" s="52"/>
      <c r="E68" s="52"/>
      <c r="F68" s="52"/>
      <c r="G68" s="53"/>
      <c r="H68" s="55"/>
      <c r="I68" s="55"/>
      <c r="J68" s="55"/>
      <c r="K68" s="50"/>
      <c r="L68" s="51"/>
      <c r="M68" s="50"/>
      <c r="N68" s="50"/>
      <c r="O68" s="50"/>
    </row>
    <row r="69" spans="1:16" ht="15" customHeight="1">
      <c r="A69" s="29"/>
      <c r="B69" s="189" t="s">
        <v>67</v>
      </c>
      <c r="C69" s="189"/>
      <c r="D69" s="189"/>
      <c r="E69" s="65" t="s">
        <v>125</v>
      </c>
      <c r="F69" s="52"/>
      <c r="G69" s="54"/>
      <c r="H69" s="55"/>
      <c r="I69" s="55"/>
      <c r="J69" s="55"/>
      <c r="K69" s="50"/>
      <c r="L69" s="51"/>
      <c r="M69" s="50"/>
      <c r="N69" s="50"/>
      <c r="O69" s="50"/>
    </row>
    <row r="70" spans="1:16" ht="15" customHeight="1">
      <c r="A70" s="29"/>
      <c r="B70" s="189" t="s">
        <v>68</v>
      </c>
      <c r="C70" s="189"/>
      <c r="D70" s="189"/>
      <c r="E70" s="52" t="s">
        <v>26</v>
      </c>
      <c r="F70" s="52"/>
      <c r="G70" s="54"/>
      <c r="H70" s="55"/>
      <c r="I70" s="55"/>
      <c r="J70" s="55"/>
      <c r="K70" s="50"/>
      <c r="L70" s="51"/>
      <c r="M70" s="50"/>
      <c r="N70" s="50"/>
      <c r="O70" s="50"/>
    </row>
    <row r="71" spans="1:16" ht="15" customHeight="1">
      <c r="A71" s="29"/>
      <c r="B71" s="189" t="s">
        <v>27</v>
      </c>
      <c r="C71" s="189"/>
      <c r="D71" s="189"/>
      <c r="E71" s="55" t="s">
        <v>28</v>
      </c>
      <c r="F71" s="55"/>
      <c r="G71" s="54"/>
      <c r="H71" s="53"/>
      <c r="I71" s="56"/>
      <c r="J71" s="56"/>
      <c r="K71" s="56"/>
      <c r="L71" s="56"/>
      <c r="M71" s="56"/>
      <c r="N71" s="50"/>
      <c r="O71" s="50"/>
    </row>
    <row r="72" spans="1:16" ht="15" customHeight="1">
      <c r="A72" s="29"/>
      <c r="B72" s="189" t="s">
        <v>29</v>
      </c>
      <c r="C72" s="189"/>
      <c r="D72" s="189"/>
      <c r="E72" s="55" t="s">
        <v>30</v>
      </c>
      <c r="F72" s="55"/>
      <c r="G72" s="54"/>
      <c r="H72" s="53"/>
      <c r="I72" s="56"/>
      <c r="J72" s="56"/>
      <c r="K72" s="56"/>
      <c r="L72" s="56"/>
      <c r="M72" s="56"/>
      <c r="N72" s="56"/>
      <c r="O72" s="56"/>
      <c r="P72" s="32"/>
    </row>
    <row r="73" spans="1:16" ht="14">
      <c r="B73" s="28"/>
      <c r="C73" s="28"/>
      <c r="D73" s="18"/>
      <c r="E73" s="18"/>
      <c r="F73" s="18"/>
      <c r="G73" s="18"/>
      <c r="H73" s="28"/>
      <c r="I73" s="28"/>
      <c r="J73" s="28"/>
      <c r="K73" s="28"/>
      <c r="L73" s="28"/>
      <c r="M73" s="28"/>
      <c r="N73" s="28"/>
      <c r="O73" s="28"/>
      <c r="P73" s="28"/>
    </row>
    <row r="74" spans="1:16" ht="15.5">
      <c r="B74" s="180" t="s">
        <v>31</v>
      </c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5.5">
      <c r="B75" s="180" t="s">
        <v>32</v>
      </c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4">
      <c r="B76" s="18"/>
      <c r="C76" s="18"/>
      <c r="D76" s="25"/>
      <c r="E76" s="25"/>
      <c r="F76" s="25"/>
      <c r="G76" s="25"/>
      <c r="H76" s="25"/>
      <c r="I76" s="26"/>
      <c r="J76" s="26"/>
      <c r="K76" s="26"/>
      <c r="L76" s="18"/>
      <c r="M76" s="18"/>
      <c r="N76" s="27"/>
      <c r="O76" s="27"/>
      <c r="P76" s="27"/>
    </row>
    <row r="77" spans="1:16" ht="14">
      <c r="B77" s="18"/>
      <c r="C77" s="18"/>
      <c r="D77" s="25"/>
      <c r="E77" s="25"/>
      <c r="F77" s="25"/>
      <c r="G77" s="25"/>
      <c r="H77" s="25"/>
      <c r="I77" s="26"/>
      <c r="J77" s="26"/>
      <c r="K77" s="26"/>
      <c r="L77" s="18"/>
      <c r="M77" s="18"/>
      <c r="N77" s="27"/>
      <c r="O77" s="27"/>
      <c r="P77" s="27"/>
    </row>
    <row r="78" spans="1:16" ht="14">
      <c r="B78" s="18"/>
      <c r="C78" s="18"/>
      <c r="D78" s="25"/>
      <c r="E78" s="25"/>
      <c r="F78" s="25"/>
      <c r="G78" s="25"/>
      <c r="H78" s="25"/>
      <c r="I78" s="26"/>
      <c r="J78" s="26"/>
      <c r="K78" s="26"/>
      <c r="L78" s="18"/>
      <c r="M78" s="18"/>
      <c r="N78" s="27"/>
      <c r="O78" s="27"/>
      <c r="P78" s="27"/>
    </row>
    <row r="79" spans="1:16" ht="15.5">
      <c r="A79" s="45" t="s">
        <v>69</v>
      </c>
      <c r="B79" s="46" t="s">
        <v>70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6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6" customHeight="1">
      <c r="B81" s="184" t="s">
        <v>74</v>
      </c>
      <c r="C81" s="184"/>
      <c r="D81" s="184"/>
      <c r="E81" s="184"/>
      <c r="F81" s="184"/>
      <c r="G81" s="184"/>
      <c r="H81" s="184"/>
      <c r="I81" s="57"/>
      <c r="J81" s="57"/>
      <c r="K81" s="57"/>
      <c r="L81" s="57"/>
      <c r="M81" s="57"/>
      <c r="N81" s="57"/>
      <c r="O81" s="57"/>
      <c r="P81" s="57"/>
    </row>
    <row r="82" spans="2:16" ht="16" customHeight="1"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</row>
    <row r="83" spans="2:16" ht="16" customHeight="1"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</row>
    <row r="84" spans="2:16" ht="16" customHeight="1"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</row>
    <row r="85" spans="2:16" ht="16" customHeight="1"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</row>
    <row r="86" spans="2:16" ht="16" customHeight="1"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</row>
    <row r="87" spans="2:16" ht="16" customHeight="1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2:16" ht="16" customHeight="1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2:16" ht="16" customHeight="1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2:16" ht="12.75" customHeight="1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2:16" ht="12.75" customHeight="1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2:16" ht="12.75" customHeight="1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2:16" ht="12.75" customHeight="1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2:16" ht="12.75" customHeight="1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2:16" ht="12.75" customHeight="1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2:16" ht="12.75" customHeight="1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2:16" ht="14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2:16" ht="14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2:16" ht="14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</sheetData>
  <mergeCells count="73">
    <mergeCell ref="B81:H81"/>
    <mergeCell ref="A25:P25"/>
    <mergeCell ref="A26:L26"/>
    <mergeCell ref="A27:B27"/>
    <mergeCell ref="A28:F28"/>
    <mergeCell ref="A29:P29"/>
    <mergeCell ref="I65:N65"/>
    <mergeCell ref="B70:D70"/>
    <mergeCell ref="B71:D71"/>
    <mergeCell ref="B58:P58"/>
    <mergeCell ref="B60:P60"/>
    <mergeCell ref="B62:H62"/>
    <mergeCell ref="I62:K62"/>
    <mergeCell ref="B64:H64"/>
    <mergeCell ref="I64:J64"/>
    <mergeCell ref="B34:P34"/>
    <mergeCell ref="B84:P84"/>
    <mergeCell ref="B85:P85"/>
    <mergeCell ref="B86:P86"/>
    <mergeCell ref="M26:O26"/>
    <mergeCell ref="G28:O28"/>
    <mergeCell ref="I52:L52"/>
    <mergeCell ref="O52:P52"/>
    <mergeCell ref="B74:P74"/>
    <mergeCell ref="B75:P75"/>
    <mergeCell ref="B82:P82"/>
    <mergeCell ref="B83:P83"/>
    <mergeCell ref="B72:D72"/>
    <mergeCell ref="B65:H65"/>
    <mergeCell ref="H67:J67"/>
    <mergeCell ref="B69:D69"/>
    <mergeCell ref="A52:H52"/>
    <mergeCell ref="B35:L35"/>
    <mergeCell ref="M35:N35"/>
    <mergeCell ref="H36:J36"/>
    <mergeCell ref="K36:P36"/>
    <mergeCell ref="B32:H32"/>
    <mergeCell ref="B18:H18"/>
    <mergeCell ref="M18:P18"/>
    <mergeCell ref="B19:H19"/>
    <mergeCell ref="J19:L19"/>
    <mergeCell ref="M19:P19"/>
    <mergeCell ref="B16:H16"/>
    <mergeCell ref="J16:L16"/>
    <mergeCell ref="M16:P16"/>
    <mergeCell ref="B17:H17"/>
    <mergeCell ref="J17:L17"/>
    <mergeCell ref="M17:P17"/>
    <mergeCell ref="B14:H14"/>
    <mergeCell ref="J14:L14"/>
    <mergeCell ref="M14:P14"/>
    <mergeCell ref="B15:H15"/>
    <mergeCell ref="J15:L15"/>
    <mergeCell ref="M15:P15"/>
    <mergeCell ref="B12:H12"/>
    <mergeCell ref="J12:L12"/>
    <mergeCell ref="M12:P12"/>
    <mergeCell ref="B13:H13"/>
    <mergeCell ref="J13:L13"/>
    <mergeCell ref="M13:P13"/>
    <mergeCell ref="B10:H10"/>
    <mergeCell ref="J10:L10"/>
    <mergeCell ref="M10:P10"/>
    <mergeCell ref="B11:H11"/>
    <mergeCell ref="J11:L11"/>
    <mergeCell ref="M11:P11"/>
    <mergeCell ref="N1:P6"/>
    <mergeCell ref="B7:H7"/>
    <mergeCell ref="J8:L8"/>
    <mergeCell ref="M8:P8"/>
    <mergeCell ref="B9:H9"/>
    <mergeCell ref="J9:L9"/>
    <mergeCell ref="M9:P9"/>
  </mergeCells>
  <pageMargins left="0.98425196850393704" right="0.39370078740157483" top="0.59055118110236227" bottom="0.59055118110236227" header="0.39370078740157483" footer="0.31496062992125984"/>
  <pageSetup paperSize="9" scale="94" orientation="portrait" r:id="rId1"/>
  <headerFooter alignWithMargins="0"/>
  <rowBreaks count="1" manualBreakCount="1">
    <brk id="5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Q95"/>
  <sheetViews>
    <sheetView showGridLines="0" view="pageBreakPreview" zoomScaleNormal="100" zoomScaleSheetLayoutView="100" workbookViewId="0">
      <selection activeCell="G8" sqref="G8:H8"/>
    </sheetView>
  </sheetViews>
  <sheetFormatPr baseColWidth="10" defaultRowHeight="12.5"/>
  <cols>
    <col min="1" max="1" width="3" customWidth="1"/>
    <col min="2" max="2" width="4.453125" customWidth="1"/>
    <col min="3" max="3" width="4.54296875" customWidth="1"/>
    <col min="4" max="4" width="6.81640625" customWidth="1"/>
    <col min="5" max="5" width="4.7265625" customWidth="1"/>
    <col min="6" max="6" width="9.81640625" customWidth="1"/>
    <col min="7" max="7" width="5.54296875" customWidth="1"/>
    <col min="8" max="8" width="10.453125" customWidth="1"/>
    <col min="9" max="9" width="4.453125" customWidth="1"/>
    <col min="10" max="10" width="5.26953125" customWidth="1"/>
    <col min="11" max="12" width="3.1796875" customWidth="1"/>
    <col min="13" max="13" width="7.7265625" customWidth="1"/>
    <col min="14" max="14" width="3.1796875" customWidth="1"/>
    <col min="15" max="15" width="5" customWidth="1"/>
    <col min="16" max="16" width="15.54296875" customWidth="1"/>
    <col min="17" max="17" width="0.7265625" customWidth="1"/>
  </cols>
  <sheetData>
    <row r="1" spans="1:17" ht="20.149999999999999" customHeight="1">
      <c r="A1" s="247" t="s">
        <v>21</v>
      </c>
      <c r="B1" s="248"/>
      <c r="C1" s="248"/>
      <c r="D1" s="248"/>
      <c r="E1" s="248"/>
      <c r="F1" s="248"/>
      <c r="G1" s="248"/>
      <c r="H1" s="249" t="str">
        <f>IF(ISBLANK(Vorauszahlungsbescheid!M19)," ",Vorauszahlungsbescheid!M19)</f>
        <v xml:space="preserve"> </v>
      </c>
      <c r="I1" s="249"/>
      <c r="J1" s="66"/>
      <c r="K1" s="66"/>
      <c r="L1" s="66"/>
      <c r="M1" s="67"/>
      <c r="N1" s="67"/>
      <c r="O1" s="67"/>
      <c r="P1" s="68" t="s">
        <v>33</v>
      </c>
      <c r="Q1" s="29"/>
    </row>
    <row r="2" spans="1:17" ht="17.25" customHeight="1">
      <c r="A2" s="29"/>
      <c r="B2" s="29"/>
      <c r="C2" s="29"/>
      <c r="D2" s="29"/>
      <c r="E2" s="29"/>
      <c r="F2" s="29"/>
      <c r="G2" s="29"/>
      <c r="H2" s="29"/>
      <c r="I2" s="69"/>
      <c r="J2" s="29"/>
      <c r="K2" s="29"/>
      <c r="L2" s="29"/>
      <c r="M2" s="29"/>
      <c r="N2" s="29"/>
      <c r="O2" s="29"/>
      <c r="P2" s="29"/>
      <c r="Q2" s="29"/>
    </row>
    <row r="3" spans="1:17" ht="15.5">
      <c r="A3" s="287" t="s">
        <v>98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9"/>
    </row>
    <row r="4" spans="1:17" ht="8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9"/>
    </row>
    <row r="5" spans="1:17" ht="16" customHeight="1">
      <c r="A5" s="71" t="s">
        <v>76</v>
      </c>
      <c r="B5" s="71" t="s">
        <v>96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29"/>
    </row>
    <row r="6" spans="1:17" ht="16" customHeight="1">
      <c r="A6" s="71"/>
      <c r="B6" s="239" t="s">
        <v>97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9"/>
    </row>
    <row r="7" spans="1:17" ht="8.2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29"/>
    </row>
    <row r="8" spans="1:17" ht="16" customHeight="1">
      <c r="A8" s="70"/>
      <c r="B8" s="299" t="s">
        <v>90</v>
      </c>
      <c r="C8" s="299"/>
      <c r="D8" s="299"/>
      <c r="E8" s="299"/>
      <c r="F8" s="299"/>
      <c r="G8" s="296"/>
      <c r="H8" s="296"/>
      <c r="I8" s="151" t="s">
        <v>91</v>
      </c>
      <c r="J8" s="70"/>
      <c r="K8" s="43"/>
      <c r="L8" s="209" t="s">
        <v>126</v>
      </c>
      <c r="M8" s="210"/>
      <c r="N8" s="210"/>
      <c r="O8" s="210"/>
      <c r="P8" s="210"/>
      <c r="Q8" s="29"/>
    </row>
    <row r="9" spans="1:17" ht="5.25" customHeight="1">
      <c r="A9" s="70"/>
      <c r="B9" s="70"/>
      <c r="C9" s="73"/>
      <c r="D9" s="70"/>
      <c r="E9" s="70"/>
      <c r="F9" s="70"/>
      <c r="G9" s="70"/>
      <c r="H9" s="70"/>
      <c r="I9" s="70"/>
      <c r="J9" s="70"/>
      <c r="K9" s="70"/>
      <c r="L9" s="74"/>
      <c r="M9" s="75"/>
      <c r="N9" s="72"/>
      <c r="O9" s="73"/>
      <c r="P9" s="70"/>
      <c r="Q9" s="29"/>
    </row>
    <row r="10" spans="1:17" ht="16" customHeight="1">
      <c r="A10" s="70"/>
      <c r="B10" s="70"/>
      <c r="C10" s="73"/>
      <c r="D10" s="297" t="s">
        <v>92</v>
      </c>
      <c r="E10" s="297"/>
      <c r="F10" s="297"/>
      <c r="G10" s="298"/>
      <c r="H10" s="298"/>
      <c r="I10" s="151" t="s">
        <v>93</v>
      </c>
      <c r="J10" s="70"/>
      <c r="K10" s="43"/>
      <c r="L10" s="211" t="s">
        <v>127</v>
      </c>
      <c r="M10" s="212"/>
      <c r="N10" s="212"/>
      <c r="O10" s="212"/>
      <c r="P10" s="212"/>
      <c r="Q10" s="29"/>
    </row>
    <row r="11" spans="1:17" s="21" customFormat="1" ht="8.25" customHeight="1" thickBot="1">
      <c r="A11" s="72"/>
      <c r="B11" s="76"/>
      <c r="C11" s="76"/>
      <c r="D11" s="29"/>
      <c r="E11" s="29"/>
      <c r="F11" s="29"/>
      <c r="G11" s="29"/>
      <c r="H11" s="77"/>
      <c r="I11" s="77"/>
      <c r="J11" s="78"/>
      <c r="K11" s="78"/>
      <c r="L11" s="78"/>
      <c r="M11" s="29"/>
      <c r="N11" s="29"/>
      <c r="O11" s="29"/>
      <c r="P11" s="29"/>
      <c r="Q11" s="72"/>
    </row>
    <row r="12" spans="1:17" s="21" customFormat="1" ht="15" customHeight="1">
      <c r="A12" s="288" t="s">
        <v>34</v>
      </c>
      <c r="B12" s="237"/>
      <c r="C12" s="152"/>
      <c r="D12" s="236" t="s">
        <v>35</v>
      </c>
      <c r="E12" s="237"/>
      <c r="F12" s="236" t="s">
        <v>36</v>
      </c>
      <c r="G12" s="237"/>
      <c r="H12" s="236" t="s">
        <v>37</v>
      </c>
      <c r="I12" s="237"/>
      <c r="J12" s="236" t="s">
        <v>38</v>
      </c>
      <c r="K12" s="238"/>
      <c r="L12" s="237"/>
      <c r="M12" s="79" t="s">
        <v>39</v>
      </c>
      <c r="N12" s="236" t="s">
        <v>40</v>
      </c>
      <c r="O12" s="237"/>
      <c r="P12" s="80" t="s">
        <v>41</v>
      </c>
      <c r="Q12" s="72"/>
    </row>
    <row r="13" spans="1:17" s="21" customFormat="1" ht="98.25" customHeight="1">
      <c r="A13" s="285" t="s">
        <v>42</v>
      </c>
      <c r="B13" s="224"/>
      <c r="C13" s="153" t="s">
        <v>88</v>
      </c>
      <c r="D13" s="223" t="s">
        <v>43</v>
      </c>
      <c r="E13" s="224"/>
      <c r="F13" s="255" t="s">
        <v>44</v>
      </c>
      <c r="G13" s="256"/>
      <c r="H13" s="223" t="s">
        <v>45</v>
      </c>
      <c r="I13" s="224"/>
      <c r="J13" s="223" t="s">
        <v>46</v>
      </c>
      <c r="K13" s="259"/>
      <c r="L13" s="224"/>
      <c r="M13" s="81" t="s">
        <v>47</v>
      </c>
      <c r="N13" s="223" t="s">
        <v>48</v>
      </c>
      <c r="O13" s="224"/>
      <c r="P13" s="82" t="s">
        <v>89</v>
      </c>
      <c r="Q13" s="72"/>
    </row>
    <row r="14" spans="1:17" s="21" customFormat="1" ht="25.5" customHeight="1" thickBot="1">
      <c r="A14" s="215" t="s">
        <v>49</v>
      </c>
      <c r="B14" s="216"/>
      <c r="C14" s="83"/>
      <c r="D14" s="227"/>
      <c r="E14" s="228"/>
      <c r="F14" s="227"/>
      <c r="G14" s="228"/>
      <c r="H14" s="260" t="s">
        <v>50</v>
      </c>
      <c r="I14" s="261"/>
      <c r="J14" s="262"/>
      <c r="K14" s="263"/>
      <c r="L14" s="264"/>
      <c r="M14" s="84" t="s">
        <v>51</v>
      </c>
      <c r="N14" s="262"/>
      <c r="O14" s="264"/>
      <c r="P14" s="85" t="s">
        <v>52</v>
      </c>
      <c r="Q14" s="72"/>
    </row>
    <row r="15" spans="1:17" s="21" customFormat="1" ht="15" customHeight="1">
      <c r="A15" s="289" t="s">
        <v>53</v>
      </c>
      <c r="B15" s="289"/>
      <c r="C15" s="142"/>
      <c r="D15" s="34"/>
      <c r="E15" s="164" t="s">
        <v>54</v>
      </c>
      <c r="F15" s="265" t="str">
        <f t="shared" ref="F15:F16" si="0">IF(ISBLANK(D15)," ",$G$8/$G$10*C15)</f>
        <v xml:space="preserve"> </v>
      </c>
      <c r="G15" s="266"/>
      <c r="H15" s="86" t="str">
        <f t="shared" ref="H15:H20" si="1">IF(D15&gt;0,D15*F15/1000," ")</f>
        <v xml:space="preserve"> </v>
      </c>
      <c r="I15" s="168" t="s">
        <v>55</v>
      </c>
      <c r="J15" s="87">
        <v>50</v>
      </c>
      <c r="K15" s="304" t="s">
        <v>56</v>
      </c>
      <c r="L15" s="305"/>
      <c r="M15" s="86" t="str">
        <f t="shared" ref="M15:M21" si="2">IF(D15&gt;0,ROUNDDOWN(H15/J15,0)," ")</f>
        <v xml:space="preserve"> </v>
      </c>
      <c r="N15" s="257"/>
      <c r="O15" s="257"/>
      <c r="P15" s="88" t="str">
        <f>IF(AND(D15&gt;20,SUM(H15:H16)&gt;250),M15*N15,IF(D15&lt;=0," ","0 €"))</f>
        <v xml:space="preserve"> </v>
      </c>
      <c r="Q15" s="72"/>
    </row>
    <row r="16" spans="1:17" s="21" customFormat="1" ht="15" customHeight="1" thickBot="1">
      <c r="A16" s="302"/>
      <c r="B16" s="302"/>
      <c r="C16" s="143"/>
      <c r="D16" s="60"/>
      <c r="E16" s="165" t="s">
        <v>54</v>
      </c>
      <c r="F16" s="233" t="str">
        <f t="shared" si="0"/>
        <v xml:space="preserve"> </v>
      </c>
      <c r="G16" s="234"/>
      <c r="H16" s="89" t="str">
        <f t="shared" si="1"/>
        <v xml:space="preserve"> </v>
      </c>
      <c r="I16" s="169" t="s">
        <v>55</v>
      </c>
      <c r="J16" s="63">
        <v>50</v>
      </c>
      <c r="K16" s="306" t="s">
        <v>56</v>
      </c>
      <c r="L16" s="307"/>
      <c r="M16" s="89" t="str">
        <f t="shared" si="2"/>
        <v xml:space="preserve"> </v>
      </c>
      <c r="N16" s="258"/>
      <c r="O16" s="258"/>
      <c r="P16" s="90" t="str">
        <f>IF(AND(D16&gt;20,SUM(H15:H16)&gt;250),M16*N16,IF(D16&lt;=0," ","0 €"))</f>
        <v xml:space="preserve"> </v>
      </c>
      <c r="Q16" s="72"/>
    </row>
    <row r="17" spans="1:17" s="21" customFormat="1" ht="15" customHeight="1">
      <c r="A17" s="289" t="s">
        <v>57</v>
      </c>
      <c r="B17" s="289"/>
      <c r="C17" s="142"/>
      <c r="D17" s="34"/>
      <c r="E17" s="164" t="s">
        <v>54</v>
      </c>
      <c r="F17" s="229" t="str">
        <f t="shared" ref="F17:F22" si="3">IF(ISBLANK(D17)," ",$G$8/$G$10*C17)</f>
        <v xml:space="preserve"> </v>
      </c>
      <c r="G17" s="230"/>
      <c r="H17" s="86" t="str">
        <f t="shared" si="1"/>
        <v xml:space="preserve"> </v>
      </c>
      <c r="I17" s="168" t="s">
        <v>55</v>
      </c>
      <c r="J17" s="87">
        <v>25</v>
      </c>
      <c r="K17" s="304" t="s">
        <v>56</v>
      </c>
      <c r="L17" s="305"/>
      <c r="M17" s="86" t="str">
        <f t="shared" si="2"/>
        <v xml:space="preserve"> </v>
      </c>
      <c r="N17" s="257"/>
      <c r="O17" s="257"/>
      <c r="P17" s="88" t="str">
        <f>IF(AND(D17&gt;5,SUM(H17:H18)&gt;125),M17*N17,IF(D17&lt;=0," ","0 €"))</f>
        <v xml:space="preserve"> </v>
      </c>
      <c r="Q17" s="72"/>
    </row>
    <row r="18" spans="1:17" s="21" customFormat="1" ht="15" customHeight="1" thickBot="1">
      <c r="A18" s="302"/>
      <c r="B18" s="302"/>
      <c r="C18" s="143"/>
      <c r="D18" s="60"/>
      <c r="E18" s="165" t="s">
        <v>54</v>
      </c>
      <c r="F18" s="233" t="str">
        <f t="shared" si="3"/>
        <v xml:space="preserve"> </v>
      </c>
      <c r="G18" s="234"/>
      <c r="H18" s="89" t="str">
        <f t="shared" si="1"/>
        <v xml:space="preserve"> </v>
      </c>
      <c r="I18" s="169" t="s">
        <v>55</v>
      </c>
      <c r="J18" s="63">
        <v>25</v>
      </c>
      <c r="K18" s="306" t="s">
        <v>56</v>
      </c>
      <c r="L18" s="307"/>
      <c r="M18" s="89" t="str">
        <f t="shared" si="2"/>
        <v xml:space="preserve"> </v>
      </c>
      <c r="N18" s="258"/>
      <c r="O18" s="258"/>
      <c r="P18" s="90" t="str">
        <f>IF(AND(D18&gt;5,SUM(H17:H18)&gt;125),M18*N18,IF(D18&lt;=0," ","0 €"))</f>
        <v xml:space="preserve"> </v>
      </c>
      <c r="Q18" s="72"/>
    </row>
    <row r="19" spans="1:17" s="21" customFormat="1" ht="15" customHeight="1">
      <c r="A19" s="289" t="s">
        <v>58</v>
      </c>
      <c r="B19" s="289"/>
      <c r="C19" s="142"/>
      <c r="D19" s="34"/>
      <c r="E19" s="164" t="s">
        <v>54</v>
      </c>
      <c r="F19" s="229" t="str">
        <f t="shared" si="3"/>
        <v xml:space="preserve"> </v>
      </c>
      <c r="G19" s="230"/>
      <c r="H19" s="86" t="str">
        <f t="shared" si="1"/>
        <v xml:space="preserve"> </v>
      </c>
      <c r="I19" s="168" t="s">
        <v>55</v>
      </c>
      <c r="J19" s="87">
        <v>3</v>
      </c>
      <c r="K19" s="304" t="s">
        <v>56</v>
      </c>
      <c r="L19" s="305"/>
      <c r="M19" s="86" t="str">
        <f t="shared" si="2"/>
        <v xml:space="preserve"> </v>
      </c>
      <c r="N19" s="257"/>
      <c r="O19" s="257"/>
      <c r="P19" s="88" t="str">
        <f>IF(AND(D19&gt;0.1,SUM(H19:H20)&gt;15),M19*N19,IF(D19&lt;=0," ","0 €"))</f>
        <v xml:space="preserve"> </v>
      </c>
      <c r="Q19" s="72"/>
    </row>
    <row r="20" spans="1:17" s="21" customFormat="1" ht="15" customHeight="1" thickBot="1">
      <c r="A20" s="302"/>
      <c r="B20" s="302"/>
      <c r="C20" s="143"/>
      <c r="D20" s="60"/>
      <c r="E20" s="165" t="s">
        <v>54</v>
      </c>
      <c r="F20" s="233" t="str">
        <f t="shared" si="3"/>
        <v xml:space="preserve"> </v>
      </c>
      <c r="G20" s="234"/>
      <c r="H20" s="89" t="str">
        <f t="shared" si="1"/>
        <v xml:space="preserve"> </v>
      </c>
      <c r="I20" s="169" t="s">
        <v>55</v>
      </c>
      <c r="J20" s="63">
        <v>3</v>
      </c>
      <c r="K20" s="306" t="s">
        <v>56</v>
      </c>
      <c r="L20" s="307"/>
      <c r="M20" s="89" t="str">
        <f t="shared" si="2"/>
        <v xml:space="preserve"> </v>
      </c>
      <c r="N20" s="258"/>
      <c r="O20" s="258"/>
      <c r="P20" s="90" t="str">
        <f>IF(AND(D20&gt;0.1,SUM(H19:H20)&gt;15),M20*N20,IF(D20&lt;=0," ","0 €"))</f>
        <v xml:space="preserve"> </v>
      </c>
      <c r="Q20" s="72"/>
    </row>
    <row r="21" spans="1:17" s="21" customFormat="1" ht="15" customHeight="1" thickBot="1">
      <c r="A21" s="303" t="s">
        <v>59</v>
      </c>
      <c r="B21" s="303"/>
      <c r="C21" s="144"/>
      <c r="D21" s="61"/>
      <c r="E21" s="97" t="s">
        <v>60</v>
      </c>
      <c r="F21" s="294" t="str">
        <f t="shared" si="3"/>
        <v xml:space="preserve"> </v>
      </c>
      <c r="G21" s="295"/>
      <c r="H21" s="91" t="str">
        <f>IF(D21&gt;0,D21*F21/1000000," ")</f>
        <v xml:space="preserve"> </v>
      </c>
      <c r="I21" s="170" t="s">
        <v>55</v>
      </c>
      <c r="J21" s="92">
        <v>2</v>
      </c>
      <c r="K21" s="308" t="s">
        <v>56</v>
      </c>
      <c r="L21" s="309"/>
      <c r="M21" s="91" t="str">
        <f t="shared" si="2"/>
        <v xml:space="preserve"> </v>
      </c>
      <c r="N21" s="242"/>
      <c r="O21" s="242"/>
      <c r="P21" s="93" t="str">
        <f>IF(AND(D21&gt;100,H21&gt;10),M21*N21,IF(D21&lt;=0," ","0 €"))</f>
        <v xml:space="preserve"> </v>
      </c>
      <c r="Q21" s="72"/>
    </row>
    <row r="22" spans="1:17" s="21" customFormat="1" ht="15" customHeight="1">
      <c r="A22" s="312" t="s">
        <v>79</v>
      </c>
      <c r="B22" s="312"/>
      <c r="C22" s="142"/>
      <c r="D22" s="62"/>
      <c r="E22" s="164" t="s">
        <v>60</v>
      </c>
      <c r="F22" s="229" t="str">
        <f t="shared" si="3"/>
        <v xml:space="preserve"> </v>
      </c>
      <c r="G22" s="230"/>
      <c r="H22" s="86" t="str">
        <f>IF(D22&gt;0,D22*F22/1000," ")</f>
        <v xml:space="preserve"> </v>
      </c>
      <c r="I22" s="168" t="s">
        <v>86</v>
      </c>
      <c r="J22" s="87">
        <v>20</v>
      </c>
      <c r="K22" s="304" t="s">
        <v>85</v>
      </c>
      <c r="L22" s="305"/>
      <c r="M22" s="86" t="str">
        <f t="shared" ref="M22:M27" si="4">IF(D22&gt;0,ROUNDDOWN(H22/J22,0)," ")</f>
        <v xml:space="preserve"> </v>
      </c>
      <c r="N22" s="269"/>
      <c r="O22" s="270"/>
      <c r="P22" s="88" t="str">
        <f>IF(AND(D22&gt;1,H22&gt;100),M22*N22,IF(D22&lt;=0," ","0 €"))</f>
        <v xml:space="preserve"> </v>
      </c>
      <c r="Q22" s="72"/>
    </row>
    <row r="23" spans="1:17" s="21" customFormat="1" ht="15" customHeight="1">
      <c r="A23" s="313" t="s">
        <v>80</v>
      </c>
      <c r="B23" s="313"/>
      <c r="C23" s="145"/>
      <c r="D23" s="59"/>
      <c r="E23" s="166" t="s">
        <v>60</v>
      </c>
      <c r="F23" s="231" t="str">
        <f t="shared" ref="F23:F28" si="5">IF(ISBLANK(D23)," ",$G$8/$G$10*C23)</f>
        <v xml:space="preserve"> </v>
      </c>
      <c r="G23" s="232"/>
      <c r="H23" s="94" t="str">
        <f t="shared" ref="H23:H27" si="6">IF(D23&gt;0,D23*F23/1000," ")</f>
        <v xml:space="preserve"> </v>
      </c>
      <c r="I23" s="171" t="s">
        <v>86</v>
      </c>
      <c r="J23" s="95">
        <v>100</v>
      </c>
      <c r="K23" s="310" t="s">
        <v>85</v>
      </c>
      <c r="L23" s="311"/>
      <c r="M23" s="94" t="str">
        <f t="shared" si="4"/>
        <v xml:space="preserve"> </v>
      </c>
      <c r="N23" s="271"/>
      <c r="O23" s="272"/>
      <c r="P23" s="96" t="str">
        <f>IF(AND(D23&gt;5,H23&gt;500),M23*N23,IF(D23&lt;=0," ","0 €"))</f>
        <v xml:space="preserve"> </v>
      </c>
      <c r="Q23" s="72"/>
    </row>
    <row r="24" spans="1:17" s="21" customFormat="1" ht="15" customHeight="1">
      <c r="A24" s="300" t="s">
        <v>81</v>
      </c>
      <c r="B24" s="301"/>
      <c r="C24" s="145"/>
      <c r="D24" s="59"/>
      <c r="E24" s="166" t="s">
        <v>60</v>
      </c>
      <c r="F24" s="231" t="str">
        <f t="shared" si="5"/>
        <v xml:space="preserve"> </v>
      </c>
      <c r="G24" s="232"/>
      <c r="H24" s="94" t="str">
        <f t="shared" si="6"/>
        <v xml:space="preserve"> </v>
      </c>
      <c r="I24" s="171" t="s">
        <v>86</v>
      </c>
      <c r="J24" s="95">
        <v>500</v>
      </c>
      <c r="K24" s="310" t="s">
        <v>85</v>
      </c>
      <c r="L24" s="311"/>
      <c r="M24" s="94" t="str">
        <f t="shared" si="4"/>
        <v xml:space="preserve"> </v>
      </c>
      <c r="N24" s="271"/>
      <c r="O24" s="272"/>
      <c r="P24" s="96" t="str">
        <f>IF(AND(D24&gt;50,H24&gt;2.5),M24*N24,IF(D24&lt;=0," ","0 €"))</f>
        <v xml:space="preserve"> </v>
      </c>
      <c r="Q24" s="72"/>
    </row>
    <row r="25" spans="1:17" s="21" customFormat="1" ht="15" customHeight="1">
      <c r="A25" s="300" t="s">
        <v>82</v>
      </c>
      <c r="B25" s="301"/>
      <c r="C25" s="145"/>
      <c r="D25" s="59"/>
      <c r="E25" s="166" t="s">
        <v>60</v>
      </c>
      <c r="F25" s="231" t="str">
        <f t="shared" si="5"/>
        <v xml:space="preserve"> </v>
      </c>
      <c r="G25" s="232"/>
      <c r="H25" s="94" t="str">
        <f t="shared" si="6"/>
        <v xml:space="preserve"> </v>
      </c>
      <c r="I25" s="171" t="s">
        <v>86</v>
      </c>
      <c r="J25" s="95">
        <v>500</v>
      </c>
      <c r="K25" s="310" t="s">
        <v>85</v>
      </c>
      <c r="L25" s="311"/>
      <c r="M25" s="94" t="str">
        <f t="shared" si="4"/>
        <v xml:space="preserve"> </v>
      </c>
      <c r="N25" s="271"/>
      <c r="O25" s="272"/>
      <c r="P25" s="96" t="str">
        <f>IF(AND(D25&gt;50,H25&gt;2.5),M25*N25,IF(D25&lt;=0," ","0 €"))</f>
        <v xml:space="preserve"> </v>
      </c>
      <c r="Q25" s="72"/>
    </row>
    <row r="26" spans="1:17" s="21" customFormat="1" ht="15" customHeight="1">
      <c r="A26" s="300" t="s">
        <v>83</v>
      </c>
      <c r="B26" s="301"/>
      <c r="C26" s="145"/>
      <c r="D26" s="59"/>
      <c r="E26" s="166" t="s">
        <v>60</v>
      </c>
      <c r="F26" s="231" t="str">
        <f t="shared" si="5"/>
        <v xml:space="preserve"> </v>
      </c>
      <c r="G26" s="232"/>
      <c r="H26" s="94" t="str">
        <f t="shared" si="6"/>
        <v xml:space="preserve"> </v>
      </c>
      <c r="I26" s="171" t="s">
        <v>86</v>
      </c>
      <c r="J26" s="95">
        <v>500</v>
      </c>
      <c r="K26" s="310" t="s">
        <v>85</v>
      </c>
      <c r="L26" s="311"/>
      <c r="M26" s="94" t="str">
        <f t="shared" si="4"/>
        <v xml:space="preserve"> </v>
      </c>
      <c r="N26" s="271"/>
      <c r="O26" s="272"/>
      <c r="P26" s="96" t="str">
        <f>IF(AND(D26&gt;50,H26&gt;2.5),M26*N26,IF(D26&lt;=0," ","0 €"))</f>
        <v xml:space="preserve"> </v>
      </c>
      <c r="Q26" s="72"/>
    </row>
    <row r="27" spans="1:17" s="21" customFormat="1" ht="15" customHeight="1" thickBot="1">
      <c r="A27" s="267" t="s">
        <v>84</v>
      </c>
      <c r="B27" s="267"/>
      <c r="C27" s="146"/>
      <c r="D27" s="35"/>
      <c r="E27" s="167" t="s">
        <v>60</v>
      </c>
      <c r="F27" s="233" t="str">
        <f t="shared" si="5"/>
        <v xml:space="preserve"> </v>
      </c>
      <c r="G27" s="234"/>
      <c r="H27" s="89" t="str">
        <f t="shared" si="6"/>
        <v xml:space="preserve"> </v>
      </c>
      <c r="I27" s="169" t="s">
        <v>86</v>
      </c>
      <c r="J27" s="63">
        <v>1000</v>
      </c>
      <c r="K27" s="306" t="s">
        <v>85</v>
      </c>
      <c r="L27" s="307"/>
      <c r="M27" s="89" t="str">
        <f t="shared" si="4"/>
        <v xml:space="preserve"> </v>
      </c>
      <c r="N27" s="314"/>
      <c r="O27" s="315"/>
      <c r="P27" s="90" t="str">
        <f>IF(AND(D27&gt;100,H27&gt;5),M27*N27,IF(D27&lt;=0," ","0 €"))</f>
        <v xml:space="preserve"> </v>
      </c>
      <c r="Q27" s="72"/>
    </row>
    <row r="28" spans="1:17" s="21" customFormat="1" ht="15" customHeight="1" thickBot="1">
      <c r="A28" s="268" t="s">
        <v>87</v>
      </c>
      <c r="B28" s="268"/>
      <c r="C28" s="144"/>
      <c r="D28" s="64"/>
      <c r="E28" s="97" t="s">
        <v>94</v>
      </c>
      <c r="F28" s="294" t="str">
        <f t="shared" si="5"/>
        <v xml:space="preserve"> </v>
      </c>
      <c r="G28" s="295"/>
      <c r="H28" s="98"/>
      <c r="I28" s="99"/>
      <c r="J28" s="63">
        <v>6000</v>
      </c>
      <c r="K28" s="273" t="s">
        <v>95</v>
      </c>
      <c r="L28" s="274"/>
      <c r="M28" s="91" t="str">
        <f>IF(D28&gt;0,ROUNDDOWN(D28*F28*C28/(G10*J28),0)," ")</f>
        <v xml:space="preserve"> </v>
      </c>
      <c r="N28" s="245"/>
      <c r="O28" s="246"/>
      <c r="P28" s="90" t="str">
        <f>IF(D28&gt;2,M28*N28,IF(D28&lt;=0," ","0 €"))</f>
        <v xml:space="preserve"> </v>
      </c>
      <c r="Q28" s="72"/>
    </row>
    <row r="29" spans="1:17" s="21" customFormat="1" ht="15" customHeight="1" thickBot="1">
      <c r="A29" s="72"/>
      <c r="B29" s="100"/>
      <c r="C29" s="100"/>
      <c r="D29" s="100"/>
      <c r="E29" s="100"/>
      <c r="F29" s="101"/>
      <c r="G29" s="101"/>
      <c r="H29" s="100"/>
      <c r="I29" s="100"/>
      <c r="J29" s="100"/>
      <c r="K29" s="100"/>
      <c r="L29" s="100"/>
      <c r="M29" s="243" t="s">
        <v>61</v>
      </c>
      <c r="N29" s="243"/>
      <c r="O29" s="244"/>
      <c r="P29" s="102" t="str">
        <f>IF(D15&lt;=0," ",SUM(P15:P28))</f>
        <v xml:space="preserve"> </v>
      </c>
      <c r="Q29" s="72"/>
    </row>
    <row r="30" spans="1:17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5.5">
      <c r="A31" s="287" t="s">
        <v>99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9"/>
    </row>
    <row r="32" spans="1:17" ht="4" customHeight="1">
      <c r="A32" s="29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9"/>
    </row>
    <row r="33" spans="1:17" ht="16" customHeight="1">
      <c r="A33" s="29"/>
      <c r="B33" s="103" t="s">
        <v>104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29"/>
    </row>
    <row r="34" spans="1:17" ht="4" customHeight="1">
      <c r="A34" s="29"/>
      <c r="B34" s="103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29"/>
    </row>
    <row r="35" spans="1:17" ht="16" customHeight="1">
      <c r="A35" s="29"/>
      <c r="B35" s="147" t="s">
        <v>100</v>
      </c>
      <c r="C35" s="239" t="s">
        <v>106</v>
      </c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9"/>
    </row>
    <row r="36" spans="1:17" ht="16" customHeight="1">
      <c r="A36" s="29"/>
      <c r="B36" s="147"/>
      <c r="C36" s="104" t="s">
        <v>105</v>
      </c>
      <c r="D36" s="104"/>
      <c r="E36" s="104"/>
      <c r="F36" s="104"/>
      <c r="G36" s="104" t="str">
        <f>IF(ISBLANK(Vorauszahlungsbescheid!M26)," ",Vorauszahlungsbescheid!M26)</f>
        <v xml:space="preserve"> </v>
      </c>
      <c r="H36" s="104" t="s">
        <v>111</v>
      </c>
      <c r="I36" s="104"/>
      <c r="J36" s="104"/>
      <c r="K36" s="104"/>
      <c r="L36" s="104"/>
      <c r="M36" s="104"/>
      <c r="N36" s="104"/>
      <c r="O36" s="104"/>
      <c r="P36" s="151"/>
      <c r="Q36" s="29"/>
    </row>
    <row r="37" spans="1:17" ht="16" customHeight="1">
      <c r="A37" s="29"/>
      <c r="B37" s="147"/>
      <c r="C37" s="240" t="s">
        <v>110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9"/>
    </row>
    <row r="38" spans="1:17" ht="6" customHeight="1">
      <c r="A38" s="29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29"/>
    </row>
    <row r="39" spans="1:17" ht="16" customHeight="1">
      <c r="A39" s="29"/>
      <c r="B39" s="147"/>
      <c r="C39" s="241"/>
      <c r="D39" s="241"/>
      <c r="E39" s="292" t="s">
        <v>101</v>
      </c>
      <c r="F39" s="292"/>
      <c r="G39" s="292"/>
      <c r="H39" s="292"/>
      <c r="I39" s="293" t="str">
        <f>IF(ISBLANK(C39)," ",ROUNDDOWN(C39*0.12,0))</f>
        <v xml:space="preserve"> </v>
      </c>
      <c r="J39" s="293"/>
      <c r="K39" s="154"/>
      <c r="L39" s="105" t="s">
        <v>102</v>
      </c>
      <c r="M39" s="106">
        <v>35.79</v>
      </c>
      <c r="N39" s="147"/>
      <c r="O39" s="107" t="s">
        <v>62</v>
      </c>
      <c r="P39" s="108" t="str">
        <f>IF(ISBLANK(C39)," ",ROUND(I39*M39,2))</f>
        <v xml:space="preserve"> </v>
      </c>
      <c r="Q39" s="29"/>
    </row>
    <row r="40" spans="1:17" ht="12.75" customHeight="1">
      <c r="A40" s="29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29"/>
    </row>
    <row r="41" spans="1:17" ht="16" customHeight="1">
      <c r="A41" s="29"/>
      <c r="B41" s="147" t="s">
        <v>103</v>
      </c>
      <c r="C41" s="147" t="s">
        <v>106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29"/>
    </row>
    <row r="42" spans="1:17" ht="16" customHeight="1">
      <c r="A42" s="29"/>
      <c r="B42" s="147"/>
      <c r="C42" s="104" t="s">
        <v>105</v>
      </c>
      <c r="D42" s="147"/>
      <c r="E42" s="147"/>
      <c r="F42" s="147"/>
      <c r="G42" s="151" t="str">
        <f>IF(ISBLANK(Vorauszahlungsbescheid!M26)," ",Vorauszahlungsbescheid!M26)</f>
        <v xml:space="preserve"> </v>
      </c>
      <c r="H42" s="104" t="s">
        <v>111</v>
      </c>
      <c r="I42" s="147"/>
      <c r="J42" s="147"/>
      <c r="K42" s="147"/>
      <c r="L42" s="147"/>
      <c r="M42" s="147"/>
      <c r="N42" s="147"/>
      <c r="O42" s="147"/>
      <c r="P42" s="147"/>
      <c r="Q42" s="29"/>
    </row>
    <row r="43" spans="1:17" ht="16" customHeight="1">
      <c r="A43" s="29"/>
      <c r="B43" s="147"/>
      <c r="C43" s="240" t="s">
        <v>109</v>
      </c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9"/>
    </row>
    <row r="44" spans="1:17" ht="6" customHeight="1">
      <c r="A44" s="29"/>
      <c r="B44" s="147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29"/>
    </row>
    <row r="45" spans="1:17" ht="16" customHeight="1">
      <c r="A45" s="29"/>
      <c r="B45" s="147"/>
      <c r="C45" s="241"/>
      <c r="D45" s="241"/>
      <c r="E45" s="292" t="s">
        <v>101</v>
      </c>
      <c r="F45" s="292"/>
      <c r="G45" s="292"/>
      <c r="H45" s="292"/>
      <c r="I45" s="293" t="str">
        <f>IF(ISBLANK(C45)," ",ROUNDDOWN(C45*0.12,0))</f>
        <v xml:space="preserve"> </v>
      </c>
      <c r="J45" s="293"/>
      <c r="K45" s="154"/>
      <c r="L45" s="105" t="s">
        <v>102</v>
      </c>
      <c r="M45" s="106">
        <v>35.79</v>
      </c>
      <c r="N45" s="147"/>
      <c r="O45" s="107" t="s">
        <v>62</v>
      </c>
      <c r="P45" s="108" t="str">
        <f>IF(ISBLANK(C45)," ",ROUND(I45*M45,2))</f>
        <v xml:space="preserve"> </v>
      </c>
      <c r="Q45" s="29"/>
    </row>
    <row r="46" spans="1:17" s="21" customFormat="1" ht="14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21" customFormat="1" ht="14">
      <c r="A47" s="72"/>
      <c r="B47" s="103" t="s">
        <v>108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7" s="21" customFormat="1" ht="4" customHeight="1">
      <c r="A48" s="72"/>
      <c r="B48" s="103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s="21" customFormat="1" ht="14">
      <c r="A49" s="72"/>
      <c r="B49" s="109" t="s">
        <v>107</v>
      </c>
      <c r="C49" s="147" t="s">
        <v>106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72"/>
    </row>
    <row r="50" spans="1:17" s="21" customFormat="1" ht="14">
      <c r="A50" s="72"/>
      <c r="B50" s="30"/>
      <c r="C50" s="30" t="s">
        <v>105</v>
      </c>
      <c r="D50" s="30"/>
      <c r="E50" s="30"/>
      <c r="F50" s="30"/>
      <c r="G50" s="30" t="str">
        <f>IF(ISBLANK(Vorauszahlungsbescheid!M26)," ",Vorauszahlungsbescheid!M26)</f>
        <v xml:space="preserve"> </v>
      </c>
      <c r="H50" s="30" t="s">
        <v>112</v>
      </c>
      <c r="I50" s="30"/>
      <c r="J50" s="30"/>
      <c r="K50" s="30"/>
      <c r="L50" s="30"/>
      <c r="M50" s="30"/>
      <c r="N50" s="30"/>
      <c r="O50" s="30"/>
      <c r="P50" s="30"/>
      <c r="Q50" s="72"/>
    </row>
    <row r="51" spans="1:17" s="21" customFormat="1" ht="6" customHeight="1">
      <c r="A51" s="72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72"/>
    </row>
    <row r="52" spans="1:17" s="21" customFormat="1" ht="14.5">
      <c r="A52" s="72"/>
      <c r="B52" s="30"/>
      <c r="C52" s="241"/>
      <c r="D52" s="241"/>
      <c r="E52" s="292" t="s">
        <v>101</v>
      </c>
      <c r="F52" s="292"/>
      <c r="G52" s="292"/>
      <c r="H52" s="292"/>
      <c r="I52" s="293" t="str">
        <f>IF(ISBLANK(C52)," ",ROUNDDOWN(C52*0.12,0))</f>
        <v xml:space="preserve"> </v>
      </c>
      <c r="J52" s="293"/>
      <c r="K52" s="154"/>
      <c r="L52" s="105" t="s">
        <v>102</v>
      </c>
      <c r="M52" s="106">
        <v>35.79</v>
      </c>
      <c r="N52" s="147"/>
      <c r="O52" s="107" t="s">
        <v>62</v>
      </c>
      <c r="P52" s="108" t="str">
        <f>IF(ISBLANK(C52)," ",ROUND(I52*M52,2))</f>
        <v xml:space="preserve"> </v>
      </c>
      <c r="Q52" s="72"/>
    </row>
    <row r="53" spans="1:17" s="21" customFormat="1" ht="14">
      <c r="A53" s="7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72"/>
    </row>
    <row r="54" spans="1:17" hidden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69"/>
      <c r="M54" s="69"/>
      <c r="N54" s="69"/>
      <c r="O54" s="69"/>
      <c r="P54" s="69"/>
      <c r="Q54" s="69"/>
    </row>
    <row r="55" spans="1:17" ht="20.149999999999999" customHeight="1">
      <c r="A55" s="247" t="s">
        <v>21</v>
      </c>
      <c r="B55" s="248"/>
      <c r="C55" s="248"/>
      <c r="D55" s="248"/>
      <c r="E55" s="248"/>
      <c r="F55" s="248"/>
      <c r="G55" s="248"/>
      <c r="H55" s="250" t="str">
        <f>IF(ISBLANK(Vorauszahlungsbescheid!M19)," ",Vorauszahlungsbescheid!M19)</f>
        <v xml:space="preserve"> </v>
      </c>
      <c r="I55" s="250"/>
      <c r="J55" s="110"/>
      <c r="K55" s="110"/>
      <c r="L55" s="110"/>
      <c r="M55" s="111"/>
      <c r="N55" s="111"/>
      <c r="O55" s="111"/>
      <c r="P55" s="68" t="s">
        <v>63</v>
      </c>
      <c r="Q55" s="29"/>
    </row>
    <row r="56" spans="1:17" ht="2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112"/>
      <c r="Q56" s="29"/>
    </row>
    <row r="57" spans="1:17" ht="15.5">
      <c r="A57" s="29"/>
      <c r="B57" s="275" t="s">
        <v>113</v>
      </c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9"/>
    </row>
    <row r="58" spans="1:17" ht="17.25" customHeight="1">
      <c r="A58" s="29"/>
      <c r="B58" s="109" t="s">
        <v>120</v>
      </c>
      <c r="C58" s="109" t="s">
        <v>118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29"/>
    </row>
    <row r="59" spans="1:17" ht="12" customHeight="1">
      <c r="A59" s="29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29"/>
    </row>
    <row r="60" spans="1:17" ht="16" customHeight="1">
      <c r="A60" s="29"/>
      <c r="B60" s="148"/>
      <c r="C60" s="251"/>
      <c r="D60" s="251"/>
      <c r="E60" s="253" t="s">
        <v>115</v>
      </c>
      <c r="F60" s="253"/>
      <c r="G60" s="253"/>
      <c r="H60" s="253"/>
      <c r="I60" s="254" t="str">
        <f>IF(AND(ISBLANK(G10),ISBLANK(C60))," ",IF(AND(ISBLANK(G10),ISNUMBER(C60)),"365",G10))</f>
        <v xml:space="preserve"> </v>
      </c>
      <c r="J60" s="254"/>
      <c r="K60" s="150"/>
      <c r="L60" s="113" t="s">
        <v>62</v>
      </c>
      <c r="M60" s="252" t="str">
        <f>IF(ISBLANK(C60)," ",C60*200*I60/1000)</f>
        <v xml:space="preserve"> </v>
      </c>
      <c r="N60" s="252"/>
      <c r="O60" s="149" t="s">
        <v>114</v>
      </c>
      <c r="P60" s="148"/>
      <c r="Q60" s="29"/>
    </row>
    <row r="61" spans="1:17" ht="13.5" customHeight="1" thickBo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s="21" customFormat="1" ht="12" customHeight="1">
      <c r="A62" s="72"/>
      <c r="B62" s="235" t="s">
        <v>34</v>
      </c>
      <c r="C62" s="226"/>
      <c r="D62" s="225" t="s">
        <v>35</v>
      </c>
      <c r="E62" s="226"/>
      <c r="F62" s="225" t="s">
        <v>36</v>
      </c>
      <c r="G62" s="226"/>
      <c r="H62" s="225" t="s">
        <v>37</v>
      </c>
      <c r="I62" s="226"/>
      <c r="J62" s="225" t="s">
        <v>38</v>
      </c>
      <c r="K62" s="279"/>
      <c r="L62" s="226"/>
      <c r="M62" s="114" t="s">
        <v>39</v>
      </c>
      <c r="N62" s="225" t="s">
        <v>40</v>
      </c>
      <c r="O62" s="226"/>
      <c r="P62" s="115" t="s">
        <v>41</v>
      </c>
      <c r="Q62" s="72"/>
    </row>
    <row r="63" spans="1:17" s="21" customFormat="1" ht="97.5" customHeight="1">
      <c r="A63" s="72"/>
      <c r="B63" s="276" t="s">
        <v>42</v>
      </c>
      <c r="C63" s="277"/>
      <c r="D63" s="223" t="s">
        <v>43</v>
      </c>
      <c r="E63" s="224"/>
      <c r="F63" s="278" t="s">
        <v>44</v>
      </c>
      <c r="G63" s="277"/>
      <c r="H63" s="223" t="s">
        <v>45</v>
      </c>
      <c r="I63" s="224"/>
      <c r="J63" s="223" t="s">
        <v>46</v>
      </c>
      <c r="K63" s="259"/>
      <c r="L63" s="224"/>
      <c r="M63" s="81" t="s">
        <v>47</v>
      </c>
      <c r="N63" s="223" t="s">
        <v>48</v>
      </c>
      <c r="O63" s="224"/>
      <c r="P63" s="82" t="s">
        <v>89</v>
      </c>
      <c r="Q63" s="72"/>
    </row>
    <row r="64" spans="1:17" s="21" customFormat="1" ht="25.5" customHeight="1" thickBot="1">
      <c r="A64" s="72"/>
      <c r="B64" s="215" t="s">
        <v>49</v>
      </c>
      <c r="C64" s="216"/>
      <c r="D64" s="227"/>
      <c r="E64" s="228"/>
      <c r="F64" s="227"/>
      <c r="G64" s="228"/>
      <c r="H64" s="260" t="s">
        <v>64</v>
      </c>
      <c r="I64" s="261"/>
      <c r="J64" s="262"/>
      <c r="K64" s="263"/>
      <c r="L64" s="264"/>
      <c r="M64" s="84" t="s">
        <v>51</v>
      </c>
      <c r="N64" s="262"/>
      <c r="O64" s="264"/>
      <c r="P64" s="85" t="s">
        <v>52</v>
      </c>
      <c r="Q64" s="72"/>
    </row>
    <row r="65" spans="1:17" s="21" customFormat="1" ht="17.149999999999999" customHeight="1">
      <c r="A65" s="72"/>
      <c r="B65" s="217" t="s">
        <v>53</v>
      </c>
      <c r="C65" s="218"/>
      <c r="D65" s="116">
        <v>400</v>
      </c>
      <c r="E65" s="117" t="s">
        <v>54</v>
      </c>
      <c r="F65" s="229" t="str">
        <f>IF(ISBLANK($C$60)," ",IF($C$60=0,0,$M$60))</f>
        <v xml:space="preserve"> </v>
      </c>
      <c r="G65" s="230"/>
      <c r="H65" s="118" t="str">
        <f>IF(ISBLANK($C$60)," ",IF($C$60=0,0,D65*F65/1000))</f>
        <v xml:space="preserve"> </v>
      </c>
      <c r="I65" s="119" t="s">
        <v>55</v>
      </c>
      <c r="J65" s="120">
        <v>50</v>
      </c>
      <c r="K65" s="155"/>
      <c r="L65" s="158" t="s">
        <v>56</v>
      </c>
      <c r="M65" s="121" t="str">
        <f>IF(F65=" "," ",ROUNDDOWN(H65/J65,0))</f>
        <v xml:space="preserve"> </v>
      </c>
      <c r="N65" s="280">
        <v>35.79</v>
      </c>
      <c r="O65" s="280"/>
      <c r="P65" s="122" t="str">
        <f>IF(F65=" "," ",IF(H65&gt;250,M65*N65,"0 €"))</f>
        <v xml:space="preserve"> </v>
      </c>
      <c r="Q65" s="72"/>
    </row>
    <row r="66" spans="1:17" s="21" customFormat="1" ht="17.149999999999999" customHeight="1">
      <c r="A66" s="72"/>
      <c r="B66" s="219" t="s">
        <v>116</v>
      </c>
      <c r="C66" s="220"/>
      <c r="D66" s="123">
        <v>50</v>
      </c>
      <c r="E66" s="124" t="s">
        <v>54</v>
      </c>
      <c r="F66" s="231" t="str">
        <f t="shared" ref="F66:F67" si="7">IF(ISBLANK($C$60)," ",IF($C$60=0,0,$M$60))</f>
        <v xml:space="preserve"> </v>
      </c>
      <c r="G66" s="232"/>
      <c r="H66" s="125" t="str">
        <f t="shared" ref="H66:H67" si="8">IF(ISBLANK($C$60)," ",IF($C$60=0,0,D66*F66/1000))</f>
        <v xml:space="preserve"> </v>
      </c>
      <c r="I66" s="126" t="s">
        <v>55</v>
      </c>
      <c r="J66" s="127">
        <v>25</v>
      </c>
      <c r="K66" s="156"/>
      <c r="L66" s="159" t="s">
        <v>56</v>
      </c>
      <c r="M66" s="128" t="str">
        <f>IF(F66=" "," ",ROUNDDOWN(H66/J66,0))</f>
        <v xml:space="preserve"> </v>
      </c>
      <c r="N66" s="281">
        <v>35.79</v>
      </c>
      <c r="O66" s="281"/>
      <c r="P66" s="129" t="str">
        <f>IF(F66=" "," ",IF(H66&gt;125,M66*N66,"0 €"))</f>
        <v xml:space="preserve"> </v>
      </c>
      <c r="Q66" s="72"/>
    </row>
    <row r="67" spans="1:17" s="21" customFormat="1" ht="17.149999999999999" customHeight="1" thickBot="1">
      <c r="A67" s="72"/>
      <c r="B67" s="221" t="s">
        <v>117</v>
      </c>
      <c r="C67" s="222"/>
      <c r="D67" s="130">
        <v>11.5</v>
      </c>
      <c r="E67" s="131" t="s">
        <v>54</v>
      </c>
      <c r="F67" s="233" t="str">
        <f t="shared" si="7"/>
        <v xml:space="preserve"> </v>
      </c>
      <c r="G67" s="234"/>
      <c r="H67" s="132" t="str">
        <f t="shared" si="8"/>
        <v xml:space="preserve"> </v>
      </c>
      <c r="I67" s="133" t="s">
        <v>55</v>
      </c>
      <c r="J67" s="134">
        <v>3</v>
      </c>
      <c r="K67" s="157"/>
      <c r="L67" s="160" t="s">
        <v>56</v>
      </c>
      <c r="M67" s="135" t="str">
        <f>IF(F67=" "," ",ROUNDDOWN(H67/J67,0))</f>
        <v xml:space="preserve"> </v>
      </c>
      <c r="N67" s="282">
        <v>35.79</v>
      </c>
      <c r="O67" s="282"/>
      <c r="P67" s="136" t="str">
        <f>IF(F67=" "," ",IF(H67&gt;15,M67*N67,"0 €"))</f>
        <v xml:space="preserve"> </v>
      </c>
      <c r="Q67" s="72"/>
    </row>
    <row r="68" spans="1:17" ht="14.5" thickBo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83" t="s">
        <v>61</v>
      </c>
      <c r="N68" s="283"/>
      <c r="O68" s="284"/>
      <c r="P68" s="137" t="str">
        <f>IF(ISBLANK(C60)," ",IF(C60=0,0,SUM(P65:P67)))</f>
        <v xml:space="preserve"> </v>
      </c>
      <c r="Q68" s="29"/>
    </row>
    <row r="69" spans="1:17" ht="18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4">
      <c r="A70" s="29"/>
      <c r="B70" s="109" t="s">
        <v>121</v>
      </c>
      <c r="C70" s="109" t="s">
        <v>119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29"/>
    </row>
    <row r="71" spans="1:17" ht="8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ht="16" customHeight="1">
      <c r="A72" s="29"/>
      <c r="B72" s="29"/>
      <c r="C72" s="251"/>
      <c r="D72" s="251"/>
      <c r="E72" s="253" t="s">
        <v>115</v>
      </c>
      <c r="F72" s="253"/>
      <c r="G72" s="253"/>
      <c r="H72" s="253"/>
      <c r="I72" s="254" t="str">
        <f>IF(AND(ISBLANK(G10),ISBLANK(C72))," ",IF(AND(ISBLANK(G10),ISNUMBER(C72)),"365",G10))</f>
        <v xml:space="preserve"> </v>
      </c>
      <c r="J72" s="254"/>
      <c r="K72" s="150"/>
      <c r="L72" s="113" t="s">
        <v>62</v>
      </c>
      <c r="M72" s="252" t="str">
        <f>IF(ISBLANK(C72)," ",C72*200*365/1000)</f>
        <v xml:space="preserve"> </v>
      </c>
      <c r="N72" s="252"/>
      <c r="O72" s="149" t="s">
        <v>114</v>
      </c>
      <c r="P72" s="148"/>
      <c r="Q72" s="29"/>
    </row>
    <row r="73" spans="1:17" ht="13" thickBo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7" s="21" customFormat="1" ht="12" customHeight="1">
      <c r="A74" s="72"/>
      <c r="B74" s="235" t="s">
        <v>34</v>
      </c>
      <c r="C74" s="226"/>
      <c r="D74" s="225" t="s">
        <v>35</v>
      </c>
      <c r="E74" s="226"/>
      <c r="F74" s="225" t="s">
        <v>36</v>
      </c>
      <c r="G74" s="226"/>
      <c r="H74" s="225" t="s">
        <v>37</v>
      </c>
      <c r="I74" s="226"/>
      <c r="J74" s="225" t="s">
        <v>38</v>
      </c>
      <c r="K74" s="279"/>
      <c r="L74" s="226"/>
      <c r="M74" s="114" t="s">
        <v>39</v>
      </c>
      <c r="N74" s="225" t="s">
        <v>40</v>
      </c>
      <c r="O74" s="226"/>
      <c r="P74" s="115" t="s">
        <v>41</v>
      </c>
      <c r="Q74" s="72"/>
    </row>
    <row r="75" spans="1:17" s="21" customFormat="1" ht="97.5" customHeight="1">
      <c r="A75" s="72"/>
      <c r="B75" s="285" t="s">
        <v>42</v>
      </c>
      <c r="C75" s="224"/>
      <c r="D75" s="223" t="s">
        <v>43</v>
      </c>
      <c r="E75" s="224"/>
      <c r="F75" s="223" t="s">
        <v>44</v>
      </c>
      <c r="G75" s="224"/>
      <c r="H75" s="223" t="s">
        <v>45</v>
      </c>
      <c r="I75" s="224"/>
      <c r="J75" s="223" t="s">
        <v>46</v>
      </c>
      <c r="K75" s="259"/>
      <c r="L75" s="224"/>
      <c r="M75" s="81" t="s">
        <v>47</v>
      </c>
      <c r="N75" s="223" t="s">
        <v>48</v>
      </c>
      <c r="O75" s="224"/>
      <c r="P75" s="82" t="s">
        <v>89</v>
      </c>
      <c r="Q75" s="72"/>
    </row>
    <row r="76" spans="1:17" s="21" customFormat="1" ht="25.5" customHeight="1" thickBot="1">
      <c r="A76" s="72"/>
      <c r="B76" s="215" t="s">
        <v>49</v>
      </c>
      <c r="C76" s="216"/>
      <c r="D76" s="227"/>
      <c r="E76" s="228"/>
      <c r="F76" s="227"/>
      <c r="G76" s="228"/>
      <c r="H76" s="260" t="s">
        <v>64</v>
      </c>
      <c r="I76" s="261"/>
      <c r="J76" s="262"/>
      <c r="K76" s="263"/>
      <c r="L76" s="264"/>
      <c r="M76" s="84" t="s">
        <v>51</v>
      </c>
      <c r="N76" s="262"/>
      <c r="O76" s="264"/>
      <c r="P76" s="85" t="s">
        <v>52</v>
      </c>
      <c r="Q76" s="72"/>
    </row>
    <row r="77" spans="1:17" s="21" customFormat="1" ht="17.149999999999999" customHeight="1">
      <c r="A77" s="72"/>
      <c r="B77" s="217" t="s">
        <v>53</v>
      </c>
      <c r="C77" s="218"/>
      <c r="D77" s="116">
        <v>600</v>
      </c>
      <c r="E77" s="117" t="s">
        <v>54</v>
      </c>
      <c r="F77" s="229" t="str">
        <f>IF(ISBLANK($C$72)," ",IF($C$72=0,0,$M$72))</f>
        <v xml:space="preserve"> </v>
      </c>
      <c r="G77" s="230"/>
      <c r="H77" s="138" t="str">
        <f>IF(ISBLANK($C$72)," ",IF($C$72=0,0,D77*F77/1000))</f>
        <v xml:space="preserve"> </v>
      </c>
      <c r="I77" s="119" t="s">
        <v>55</v>
      </c>
      <c r="J77" s="120">
        <v>50</v>
      </c>
      <c r="K77" s="155"/>
      <c r="L77" s="161" t="s">
        <v>56</v>
      </c>
      <c r="M77" s="121" t="str">
        <f>IF(F77=" "," ",ROUNDDOWN(H77/J77,0))</f>
        <v xml:space="preserve"> </v>
      </c>
      <c r="N77" s="280">
        <v>35.79</v>
      </c>
      <c r="O77" s="280"/>
      <c r="P77" s="122" t="str">
        <f>IF(F77=" "," ",IF(H77&gt;250,M77*N77,"0 €"))</f>
        <v xml:space="preserve"> </v>
      </c>
      <c r="Q77" s="72"/>
    </row>
    <row r="78" spans="1:17" s="21" customFormat="1" ht="17.149999999999999" customHeight="1">
      <c r="A78" s="72"/>
      <c r="B78" s="219" t="s">
        <v>116</v>
      </c>
      <c r="C78" s="220"/>
      <c r="D78" s="123">
        <v>55</v>
      </c>
      <c r="E78" s="124" t="s">
        <v>54</v>
      </c>
      <c r="F78" s="231" t="str">
        <f t="shared" ref="F78:F79" si="9">IF(ISBLANK($C$72)," ",IF($C$72=0,0,$M$72))</f>
        <v xml:space="preserve"> </v>
      </c>
      <c r="G78" s="232"/>
      <c r="H78" s="139" t="str">
        <f t="shared" ref="H78:H79" si="10">IF(ISBLANK($C$72)," ",IF($C$72=0,0,D78*F78/1000))</f>
        <v xml:space="preserve"> </v>
      </c>
      <c r="I78" s="126" t="s">
        <v>55</v>
      </c>
      <c r="J78" s="127">
        <v>25</v>
      </c>
      <c r="K78" s="156"/>
      <c r="L78" s="162" t="s">
        <v>56</v>
      </c>
      <c r="M78" s="128" t="str">
        <f>IF(F78=" "," ",ROUNDDOWN(H78/J78,0))</f>
        <v xml:space="preserve"> </v>
      </c>
      <c r="N78" s="281">
        <v>35.79</v>
      </c>
      <c r="O78" s="281"/>
      <c r="P78" s="129" t="str">
        <f>IF(F78=" "," ",IF(H78&gt;125,M78*N78,"0 €"))</f>
        <v xml:space="preserve"> </v>
      </c>
      <c r="Q78" s="72"/>
    </row>
    <row r="79" spans="1:17" s="21" customFormat="1" ht="17.149999999999999" customHeight="1" thickBot="1">
      <c r="A79" s="72"/>
      <c r="B79" s="221" t="s">
        <v>117</v>
      </c>
      <c r="C79" s="222"/>
      <c r="D79" s="130">
        <v>12.5</v>
      </c>
      <c r="E79" s="131" t="s">
        <v>54</v>
      </c>
      <c r="F79" s="233" t="str">
        <f t="shared" si="9"/>
        <v xml:space="preserve"> </v>
      </c>
      <c r="G79" s="234"/>
      <c r="H79" s="140" t="str">
        <f t="shared" si="10"/>
        <v xml:space="preserve"> </v>
      </c>
      <c r="I79" s="133" t="s">
        <v>55</v>
      </c>
      <c r="J79" s="134">
        <v>3</v>
      </c>
      <c r="K79" s="157"/>
      <c r="L79" s="163" t="s">
        <v>56</v>
      </c>
      <c r="M79" s="135" t="str">
        <f>IF(F79=" "," ",ROUNDDOWN(H79/J79,0))</f>
        <v xml:space="preserve"> </v>
      </c>
      <c r="N79" s="282">
        <v>35.79</v>
      </c>
      <c r="O79" s="282"/>
      <c r="P79" s="136" t="str">
        <f>IF(F79=" "," ",IF(H79&gt;15,M79*N79,"0 €"))</f>
        <v xml:space="preserve"> </v>
      </c>
      <c r="Q79" s="72"/>
    </row>
    <row r="80" spans="1:17" ht="14.5" thickBo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83" t="s">
        <v>61</v>
      </c>
      <c r="N80" s="283"/>
      <c r="O80" s="284"/>
      <c r="P80" s="137" t="str">
        <f>IF(ISBLANK(C72)," ",IF(C72=0,0,SUM(P77:P79)))</f>
        <v xml:space="preserve"> </v>
      </c>
      <c r="Q80" s="29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1:17" ht="13" thickBo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</row>
    <row r="83" spans="1:17" ht="16" thickBot="1">
      <c r="A83" s="29"/>
      <c r="B83" s="29"/>
      <c r="C83" s="29"/>
      <c r="D83" s="29"/>
      <c r="E83" s="29"/>
      <c r="F83" s="213" t="s">
        <v>124</v>
      </c>
      <c r="G83" s="213"/>
      <c r="H83" s="213"/>
      <c r="I83" s="213"/>
      <c r="J83" s="213"/>
      <c r="K83" s="213"/>
      <c r="L83" s="213"/>
      <c r="M83" s="213"/>
      <c r="N83" s="213"/>
      <c r="O83" s="214"/>
      <c r="P83" s="141" t="str">
        <f>IF(AND(P29=" ",P39=" ",P45=" ",P52=" ",P68=" ",P80=" ")," ",SUM(P29,P39,P45,P52,P68,P80))</f>
        <v xml:space="preserve"> </v>
      </c>
      <c r="Q83" s="29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7" ht="14">
      <c r="A86" s="29"/>
      <c r="B86" s="290" t="s">
        <v>65</v>
      </c>
      <c r="C86" s="290"/>
      <c r="D86" s="290"/>
      <c r="E86" s="290"/>
      <c r="F86" s="290"/>
      <c r="G86" s="148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1:17" ht="6" customHeight="1">
      <c r="A87" s="29"/>
      <c r="B87" s="148"/>
      <c r="C87" s="148"/>
      <c r="D87" s="148"/>
      <c r="E87" s="148"/>
      <c r="F87" s="148"/>
      <c r="G87" s="148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8" customHeight="1">
      <c r="A88" s="29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"/>
    </row>
    <row r="89" spans="1:17" ht="18" customHeight="1">
      <c r="A89" s="29"/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9"/>
    </row>
    <row r="90" spans="1:17" ht="18" customHeight="1">
      <c r="A90" s="29"/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9"/>
    </row>
    <row r="91" spans="1:17" ht="18" customHeight="1">
      <c r="A91" s="29"/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9"/>
    </row>
    <row r="92" spans="1:17" ht="18" customHeight="1">
      <c r="A92" s="29"/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9"/>
    </row>
    <row r="93" spans="1:17" ht="18" customHeight="1">
      <c r="A93" s="29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9"/>
    </row>
    <row r="94" spans="1:17" ht="18" customHeight="1">
      <c r="A94" s="29"/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9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</row>
  </sheetData>
  <sheetProtection algorithmName="SHA-512" hashValue="8iDWe86PGObx0tCvbO0GW6M2MTY/7+Evhki3XY6bTBlnMJqEj1hDBjRbNAajw5xxhz/5rJs72Bd0gFHNJNjqrQ==" saltValue="GMCc8JuzbDX4RU+//UW2Mg==" spinCount="100000" sheet="1" objects="1" scenarios="1"/>
  <mergeCells count="175">
    <mergeCell ref="E45:H45"/>
    <mergeCell ref="I45:J45"/>
    <mergeCell ref="C52:D52"/>
    <mergeCell ref="E52:H52"/>
    <mergeCell ref="I52:J52"/>
    <mergeCell ref="A31:P31"/>
    <mergeCell ref="A21:B21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B32:P32"/>
    <mergeCell ref="A22:B22"/>
    <mergeCell ref="A23:B23"/>
    <mergeCell ref="N27:O27"/>
    <mergeCell ref="B6:P6"/>
    <mergeCell ref="C39:D39"/>
    <mergeCell ref="E39:H39"/>
    <mergeCell ref="I39:J39"/>
    <mergeCell ref="F25:G25"/>
    <mergeCell ref="F26:G26"/>
    <mergeCell ref="F27:G27"/>
    <mergeCell ref="F28:G28"/>
    <mergeCell ref="G8:H8"/>
    <mergeCell ref="D10:F10"/>
    <mergeCell ref="G10:H10"/>
    <mergeCell ref="B8:F8"/>
    <mergeCell ref="F19:G19"/>
    <mergeCell ref="F20:G20"/>
    <mergeCell ref="F21:G21"/>
    <mergeCell ref="F22:G22"/>
    <mergeCell ref="A24:B24"/>
    <mergeCell ref="A25:B25"/>
    <mergeCell ref="A26:B26"/>
    <mergeCell ref="A16:B16"/>
    <mergeCell ref="A17:B17"/>
    <mergeCell ref="A18:B18"/>
    <mergeCell ref="A19:B19"/>
    <mergeCell ref="A20:B20"/>
    <mergeCell ref="B90:P90"/>
    <mergeCell ref="B91:P91"/>
    <mergeCell ref="B92:P92"/>
    <mergeCell ref="B93:P93"/>
    <mergeCell ref="B94:P94"/>
    <mergeCell ref="A3:P3"/>
    <mergeCell ref="A12:B12"/>
    <mergeCell ref="A13:B13"/>
    <mergeCell ref="A14:B14"/>
    <mergeCell ref="A15:B15"/>
    <mergeCell ref="N79:O79"/>
    <mergeCell ref="M80:O80"/>
    <mergeCell ref="B86:F86"/>
    <mergeCell ref="B88:P88"/>
    <mergeCell ref="B89:P89"/>
    <mergeCell ref="D76:E76"/>
    <mergeCell ref="H76:I76"/>
    <mergeCell ref="J76:L76"/>
    <mergeCell ref="N76:O76"/>
    <mergeCell ref="N77:O77"/>
    <mergeCell ref="N78:O78"/>
    <mergeCell ref="D74:E74"/>
    <mergeCell ref="H74:I74"/>
    <mergeCell ref="N26:O26"/>
    <mergeCell ref="N62:O62"/>
    <mergeCell ref="J74:L74"/>
    <mergeCell ref="N74:O74"/>
    <mergeCell ref="D75:E75"/>
    <mergeCell ref="H75:I75"/>
    <mergeCell ref="J75:L75"/>
    <mergeCell ref="N75:O75"/>
    <mergeCell ref="N65:O65"/>
    <mergeCell ref="N66:O66"/>
    <mergeCell ref="N67:O67"/>
    <mergeCell ref="M68:O68"/>
    <mergeCell ref="C72:D72"/>
    <mergeCell ref="E72:H72"/>
    <mergeCell ref="I72:J72"/>
    <mergeCell ref="M72:N72"/>
    <mergeCell ref="B75:C75"/>
    <mergeCell ref="B57:P57"/>
    <mergeCell ref="B64:C64"/>
    <mergeCell ref="B65:C65"/>
    <mergeCell ref="B66:C66"/>
    <mergeCell ref="B67:C67"/>
    <mergeCell ref="B63:C63"/>
    <mergeCell ref="F65:G65"/>
    <mergeCell ref="F66:G66"/>
    <mergeCell ref="F67:G67"/>
    <mergeCell ref="F63:G63"/>
    <mergeCell ref="F62:G62"/>
    <mergeCell ref="F64:G64"/>
    <mergeCell ref="B62:C62"/>
    <mergeCell ref="D63:E63"/>
    <mergeCell ref="H63:I63"/>
    <mergeCell ref="J63:L63"/>
    <mergeCell ref="N63:O63"/>
    <mergeCell ref="D64:E64"/>
    <mergeCell ref="H64:I64"/>
    <mergeCell ref="J64:L64"/>
    <mergeCell ref="N64:O64"/>
    <mergeCell ref="D62:E62"/>
    <mergeCell ref="H62:I62"/>
    <mergeCell ref="J62:L62"/>
    <mergeCell ref="F15:G15"/>
    <mergeCell ref="F16:G16"/>
    <mergeCell ref="F17:G17"/>
    <mergeCell ref="F18:G18"/>
    <mergeCell ref="A27:B27"/>
    <mergeCell ref="A28:B28"/>
    <mergeCell ref="N22:O22"/>
    <mergeCell ref="N23:O23"/>
    <mergeCell ref="N24:O24"/>
    <mergeCell ref="N25:O25"/>
    <mergeCell ref="F23:G23"/>
    <mergeCell ref="F24:G24"/>
    <mergeCell ref="N15:O15"/>
    <mergeCell ref="N16:O16"/>
    <mergeCell ref="K28:L28"/>
    <mergeCell ref="A1:G1"/>
    <mergeCell ref="H1:I1"/>
    <mergeCell ref="H55:I55"/>
    <mergeCell ref="C60:D60"/>
    <mergeCell ref="M60:N60"/>
    <mergeCell ref="A55:G55"/>
    <mergeCell ref="E60:H60"/>
    <mergeCell ref="I60:J60"/>
    <mergeCell ref="F13:G13"/>
    <mergeCell ref="F12:G12"/>
    <mergeCell ref="F14:G14"/>
    <mergeCell ref="N17:O17"/>
    <mergeCell ref="N18:O18"/>
    <mergeCell ref="N19:O19"/>
    <mergeCell ref="N20:O20"/>
    <mergeCell ref="D13:E13"/>
    <mergeCell ref="H13:I13"/>
    <mergeCell ref="J13:L13"/>
    <mergeCell ref="N13:O13"/>
    <mergeCell ref="D14:E14"/>
    <mergeCell ref="H14:I14"/>
    <mergeCell ref="J14:L14"/>
    <mergeCell ref="N14:O14"/>
    <mergeCell ref="C37:P37"/>
    <mergeCell ref="L8:P8"/>
    <mergeCell ref="L10:P10"/>
    <mergeCell ref="F83:O83"/>
    <mergeCell ref="B76:C76"/>
    <mergeCell ref="B77:C77"/>
    <mergeCell ref="B78:C78"/>
    <mergeCell ref="B79:C79"/>
    <mergeCell ref="F75:G75"/>
    <mergeCell ref="F74:G74"/>
    <mergeCell ref="F76:G76"/>
    <mergeCell ref="F77:G77"/>
    <mergeCell ref="F78:G78"/>
    <mergeCell ref="F79:G79"/>
    <mergeCell ref="B74:C74"/>
    <mergeCell ref="D12:E12"/>
    <mergeCell ref="H12:I12"/>
    <mergeCell ref="J12:L12"/>
    <mergeCell ref="N12:O12"/>
    <mergeCell ref="C35:P35"/>
    <mergeCell ref="C43:P43"/>
    <mergeCell ref="C45:D45"/>
    <mergeCell ref="N21:O21"/>
    <mergeCell ref="M29:O29"/>
    <mergeCell ref="N28:O28"/>
  </mergeCells>
  <pageMargins left="0.78740157480314965" right="0.39370078740157483" top="0.59055118110236227" bottom="0.59055118110236227" header="0.39370078740157483" footer="0.31496062992125984"/>
  <pageSetup paperSize="9" scale="94" orientation="portrait" r:id="rId1"/>
  <headerFooter alignWithMargins="0"/>
  <rowBreaks count="1" manualBreakCount="1">
    <brk id="5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Vorauszahlungsbescheid</vt:lpstr>
      <vt:lpstr>Vorauszahlung (Anlage)</vt:lpstr>
      <vt:lpstr>'Vorauszahlung (Anlage)'!Druckbereich</vt:lpstr>
      <vt:lpstr>Vorauszahlungsbescheid!Druckbereich</vt:lpstr>
      <vt:lpstr>Vorauszahlungsbescheid!E_Mail_Lang</vt:lpstr>
      <vt:lpstr>Vorauszahlungsbescheid!Text1</vt:lpstr>
      <vt:lpstr>Vorauszahlungsbescheid!Text3</vt:lpstr>
      <vt:lpstr>Vorauszahlungsbescheid!Text4</vt:lpstr>
      <vt:lpstr>Vorauszahlungsbescheid!Text6</vt:lpstr>
      <vt:lpstr>Vorauszahlungsbescheid!Text8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Brehmer, Imke (HMLU)</cp:lastModifiedBy>
  <cp:lastPrinted>2018-12-10T13:43:09Z</cp:lastPrinted>
  <dcterms:created xsi:type="dcterms:W3CDTF">2018-08-15T08:51:32Z</dcterms:created>
  <dcterms:modified xsi:type="dcterms:W3CDTF">2025-02-24T11:35:28Z</dcterms:modified>
</cp:coreProperties>
</file>