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abt3\ref3_05A\brehmeri\A_N\2015\Abwasserabgabe\Vordrucke\Überarbeitung_2025-07-18_HMLU\4_geändert_zur Interneteinstellung\"/>
    </mc:Choice>
  </mc:AlternateContent>
  <xr:revisionPtr revIDLastSave="0" documentId="13_ncr:1_{A25942AC-1DBB-4287-B379-227747ABCB5B}" xr6:coauthVersionLast="47" xr6:coauthVersionMax="47" xr10:uidLastSave="{00000000-0000-0000-0000-000000000000}"/>
  <bookViews>
    <workbookView xWindow="-110" yWindow="-110" windowWidth="19420" windowHeight="10300" tabRatio="655" xr2:uid="{00000000-000D-0000-FFFF-FFFF00000000}"/>
  </bookViews>
  <sheets>
    <sheet name="Festsetzungsbescheid" sheetId="1" r:id="rId1"/>
    <sheet name="Blatt 2" sheetId="2" r:id="rId2"/>
    <sheet name="Blatt 3" sheetId="3" r:id="rId3"/>
    <sheet name="IG 1" sheetId="39" r:id="rId4"/>
    <sheet name="IG 2 (komplex)" sheetId="40" r:id="rId5"/>
    <sheet name="IG 3" sheetId="41" r:id="rId6"/>
    <sheet name="IG 4 Vorbelastung" sheetId="45" r:id="rId7"/>
    <sheet name="IG 5 (komplex)" sheetId="43" r:id="rId8"/>
    <sheet name="NW GEW" sheetId="50" r:id="rId9"/>
    <sheet name="VR 1" sheetId="46" r:id="rId10"/>
    <sheet name="VR 2" sheetId="47" r:id="rId11"/>
    <sheet name="VR 3" sheetId="48" r:id="rId12"/>
    <sheet name="VVR" sheetId="49" r:id="rId13"/>
  </sheets>
  <externalReferences>
    <externalReference r:id="rId14"/>
  </externalReferences>
  <definedNames>
    <definedName name="_xlnm.Print_Area" localSheetId="1">'Blatt 2'!$A$1:$H$60</definedName>
    <definedName name="_xlnm.Print_Area" localSheetId="2">'Blatt 3'!$A$1:$G$51</definedName>
    <definedName name="_xlnm.Print_Area" localSheetId="0">Festsetzungsbescheid!$A$1:$J$49</definedName>
    <definedName name="_xlnm.Print_Area" localSheetId="3">'IG 1'!$A$1:$X$42</definedName>
    <definedName name="_xlnm.Print_Area" localSheetId="4">'IG 2 (komplex)'!$A$1:$N$80</definedName>
    <definedName name="_xlnm.Print_Area" localSheetId="5">'IG 3'!$A$1:$I$78</definedName>
    <definedName name="_xlnm.Print_Area" localSheetId="6">'IG 4 Vorbelastung'!$A$1:$O$44</definedName>
    <definedName name="_xlnm.Print_Area" localSheetId="7">'IG 5 (komplex)'!$A$1:$Q$98</definedName>
    <definedName name="_xlnm.Print_Area" localSheetId="8">'NW GEW'!$A$1:$W$36</definedName>
    <definedName name="_xlnm.Print_Area" localSheetId="9">'VR 1'!$A$1:$AE$43</definedName>
    <definedName name="_xlnm.Print_Area" localSheetId="10">'VR 2'!$A$1:$AE$43</definedName>
    <definedName name="_xlnm.Print_Area" localSheetId="11">'VR 3'!$A$1:$N$32</definedName>
    <definedName name="_xlnm.Print_Area" localSheetId="12">VVR!$A$1:$S$32</definedName>
    <definedName name="_xlnm.Print_Titles" localSheetId="5">'IG 3'!$6:$9</definedName>
    <definedName name="E_Mail_Lang" localSheetId="0">Festsetzungsbescheid!$E$15</definedName>
    <definedName name="Kontrollkästchen10" localSheetId="5">'IG 3'!#REF!</definedName>
    <definedName name="Kontrollkästchen11" localSheetId="5">'IG 3'!#REF!</definedName>
    <definedName name="Kontrollkästchen12" localSheetId="5">'IG 3'!#REF!</definedName>
    <definedName name="Kontrollkästchen13" localSheetId="5">'IG 3'!#REF!</definedName>
    <definedName name="Kontrollkästchen2" localSheetId="1">'Blatt 2'!$B$32</definedName>
    <definedName name="Kontrollkästchen3" localSheetId="1">'Blatt 2'!$B$30</definedName>
    <definedName name="Kontrollkästchen9" localSheetId="5">'IG 3'!#REF!</definedName>
    <definedName name="Text1" localSheetId="0">Festsetzungsbescheid!$E$14</definedName>
    <definedName name="Text10" localSheetId="0">Festsetzungsbescheid!#REF!</definedName>
    <definedName name="Text12" localSheetId="9">'VR 1'!#REF!</definedName>
    <definedName name="Text12" localSheetId="10">'VR 2'!#REF!</definedName>
    <definedName name="Text12" localSheetId="11">'VR 3'!#REF!</definedName>
    <definedName name="Text12" localSheetId="12">VVR!#REF!</definedName>
    <definedName name="Text13" localSheetId="9">'VR 1'!#REF!</definedName>
    <definedName name="Text13" localSheetId="10">'VR 2'!#REF!</definedName>
    <definedName name="Text13" localSheetId="11">'VR 3'!#REF!</definedName>
    <definedName name="Text13" localSheetId="12">VVR!#REF!</definedName>
    <definedName name="Text14" localSheetId="9">'VR 1'!#REF!</definedName>
    <definedName name="Text14" localSheetId="10">'VR 2'!#REF!</definedName>
    <definedName name="Text14" localSheetId="11">'VR 3'!#REF!</definedName>
    <definedName name="Text14" localSheetId="12">VVR!#REF!</definedName>
    <definedName name="Text15" localSheetId="9">'VR 1'!#REF!</definedName>
    <definedName name="Text15" localSheetId="10">'VR 2'!#REF!</definedName>
    <definedName name="Text15" localSheetId="11">'VR 3'!#REF!</definedName>
    <definedName name="Text15" localSheetId="12">VVR!#REF!</definedName>
    <definedName name="Text16" localSheetId="9">'VR 1'!#REF!</definedName>
    <definedName name="Text16" localSheetId="10">'VR 2'!#REF!</definedName>
    <definedName name="Text16" localSheetId="11">'VR 3'!#REF!</definedName>
    <definedName name="Text16" localSheetId="12">VVR!#REF!</definedName>
    <definedName name="Text17" localSheetId="9">'VR 1'!#REF!</definedName>
    <definedName name="Text17" localSheetId="10">'VR 2'!#REF!</definedName>
    <definedName name="Text17" localSheetId="11">'VR 3'!#REF!</definedName>
    <definedName name="Text17" localSheetId="12">VVR!#REF!</definedName>
    <definedName name="Text18" localSheetId="9">'VR 1'!#REF!</definedName>
    <definedName name="Text18" localSheetId="10">'VR 2'!#REF!</definedName>
    <definedName name="Text18" localSheetId="11">'VR 3'!#REF!</definedName>
    <definedName name="Text18" localSheetId="12">VVR!#REF!</definedName>
    <definedName name="Text2" localSheetId="2">'Blatt 3'!#REF!</definedName>
    <definedName name="Text3" localSheetId="0">Festsetzungsbescheid!$F$15</definedName>
    <definedName name="Text4" localSheetId="0">Festsetzungsbescheid!$C$15</definedName>
    <definedName name="Text4" localSheetId="5">'IG 3'!$B$30</definedName>
    <definedName name="Text5" localSheetId="0">Festsetzungsbescheid!$A$25</definedName>
    <definedName name="Text6" localSheetId="0">Festsetzungsbescheid!$F$14</definedName>
    <definedName name="Text6" localSheetId="5">'IG 3'!#REF!</definedName>
    <definedName name="Text7" localSheetId="0">Festsetzungsbescheid!#REF!</definedName>
    <definedName name="Text7" localSheetId="5">'IG 3'!#REF!</definedName>
    <definedName name="Text8" localSheetId="0">Festsetzungsbescheid!#REF!</definedName>
    <definedName name="Text9" localSheetId="0">Festsetzungsbescheid!#REF!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3" l="1"/>
  <c r="D13" i="43"/>
  <c r="C80" i="43" l="1"/>
  <c r="D80" i="43"/>
  <c r="F80" i="43" s="1"/>
  <c r="C81" i="43"/>
  <c r="D81" i="43"/>
  <c r="F81" i="43" s="1"/>
  <c r="C82" i="43"/>
  <c r="D82" i="43"/>
  <c r="F82" i="43" s="1"/>
  <c r="C75" i="43"/>
  <c r="D75" i="43"/>
  <c r="F75" i="43" s="1"/>
  <c r="C76" i="43"/>
  <c r="D76" i="43"/>
  <c r="F76" i="43" s="1"/>
  <c r="C77" i="43"/>
  <c r="D77" i="43"/>
  <c r="F77" i="43" s="1"/>
  <c r="C62" i="43"/>
  <c r="D62" i="43"/>
  <c r="C63" i="43"/>
  <c r="D63" i="43"/>
  <c r="F63" i="43" s="1"/>
  <c r="C64" i="43"/>
  <c r="D64" i="43"/>
  <c r="F64" i="43" s="1"/>
  <c r="C57" i="43"/>
  <c r="D57" i="43"/>
  <c r="F57" i="43" s="1"/>
  <c r="C58" i="43"/>
  <c r="D58" i="43"/>
  <c r="F58" i="43" s="1"/>
  <c r="C59" i="43"/>
  <c r="D59" i="43"/>
  <c r="F59" i="43" s="1"/>
  <c r="C52" i="43"/>
  <c r="D52" i="43"/>
  <c r="F52" i="43" s="1"/>
  <c r="C53" i="43"/>
  <c r="D53" i="43"/>
  <c r="F53" i="43" s="1"/>
  <c r="C54" i="43"/>
  <c r="D54" i="43"/>
  <c r="F54" i="43" s="1"/>
  <c r="C47" i="43"/>
  <c r="D47" i="43"/>
  <c r="F47" i="43" s="1"/>
  <c r="C48" i="43"/>
  <c r="D48" i="43"/>
  <c r="F48" i="43" s="1"/>
  <c r="C49" i="43"/>
  <c r="D49" i="43"/>
  <c r="F49" i="43" s="1"/>
  <c r="C42" i="43"/>
  <c r="D42" i="43"/>
  <c r="C43" i="43"/>
  <c r="D43" i="43"/>
  <c r="F43" i="43" s="1"/>
  <c r="C44" i="43"/>
  <c r="D44" i="43"/>
  <c r="F44" i="43" s="1"/>
  <c r="C26" i="43"/>
  <c r="D26" i="43"/>
  <c r="C27" i="43"/>
  <c r="D27" i="43"/>
  <c r="F27" i="43" s="1"/>
  <c r="C28" i="43"/>
  <c r="D28" i="43"/>
  <c r="F28" i="43" s="1"/>
  <c r="C21" i="43"/>
  <c r="D21" i="43"/>
  <c r="F21" i="43" s="1"/>
  <c r="C22" i="43"/>
  <c r="D22" i="43"/>
  <c r="F22" i="43" s="1"/>
  <c r="C23" i="43"/>
  <c r="D23" i="43"/>
  <c r="F23" i="43" s="1"/>
  <c r="C16" i="43"/>
  <c r="D16" i="43"/>
  <c r="F16" i="43" s="1"/>
  <c r="C17" i="43"/>
  <c r="D17" i="43"/>
  <c r="F17" i="43" s="1"/>
  <c r="I73" i="40"/>
  <c r="K73" i="40" s="1"/>
  <c r="I72" i="40"/>
  <c r="K72" i="40" s="1"/>
  <c r="I68" i="40"/>
  <c r="K68" i="40" s="1"/>
  <c r="I67" i="40"/>
  <c r="I63" i="40"/>
  <c r="K63" i="40" s="1"/>
  <c r="I62" i="40"/>
  <c r="K62" i="40" s="1"/>
  <c r="I58" i="40"/>
  <c r="K58" i="40" s="1"/>
  <c r="I57" i="40"/>
  <c r="K57" i="40" s="1"/>
  <c r="I53" i="40"/>
  <c r="K53" i="40" s="1"/>
  <c r="I52" i="40"/>
  <c r="K52" i="40" s="1"/>
  <c r="I48" i="40"/>
  <c r="K48" i="40" s="1"/>
  <c r="I47" i="40"/>
  <c r="I34" i="40"/>
  <c r="K34" i="40" s="1"/>
  <c r="I33" i="40"/>
  <c r="K33" i="40" s="1"/>
  <c r="I29" i="40"/>
  <c r="K29" i="40" s="1"/>
  <c r="I28" i="40"/>
  <c r="K28" i="40" s="1"/>
  <c r="I24" i="40"/>
  <c r="I23" i="40"/>
  <c r="L80" i="43" l="1"/>
  <c r="L82" i="43"/>
  <c r="L81" i="43"/>
  <c r="M81" i="43" s="1"/>
  <c r="H77" i="43"/>
  <c r="L77" i="43" s="1"/>
  <c r="M77" i="43" s="1"/>
  <c r="M80" i="43"/>
  <c r="M82" i="43"/>
  <c r="H76" i="43"/>
  <c r="L76" i="43" s="1"/>
  <c r="M76" i="43" s="1"/>
  <c r="H59" i="43"/>
  <c r="L59" i="43" s="1"/>
  <c r="M59" i="43" s="1"/>
  <c r="H75" i="43"/>
  <c r="H63" i="43"/>
  <c r="L63" i="43" s="1"/>
  <c r="M63" i="43" s="1"/>
  <c r="H64" i="43"/>
  <c r="L64" i="43" s="1"/>
  <c r="M64" i="43" s="1"/>
  <c r="F62" i="43"/>
  <c r="H58" i="43"/>
  <c r="L58" i="43" s="1"/>
  <c r="M58" i="43" s="1"/>
  <c r="N57" i="43"/>
  <c r="H57" i="43"/>
  <c r="H52" i="43"/>
  <c r="L52" i="43" s="1"/>
  <c r="M52" i="43" s="1"/>
  <c r="H53" i="43"/>
  <c r="L53" i="43" s="1"/>
  <c r="M53" i="43" s="1"/>
  <c r="H54" i="43"/>
  <c r="H23" i="43"/>
  <c r="H27" i="43"/>
  <c r="L27" i="43" s="1"/>
  <c r="M27" i="43" s="1"/>
  <c r="H48" i="43"/>
  <c r="L48" i="43" s="1"/>
  <c r="M48" i="43" s="1"/>
  <c r="H49" i="43"/>
  <c r="L49" i="43" s="1"/>
  <c r="M49" i="43" s="1"/>
  <c r="H47" i="43"/>
  <c r="L47" i="43" s="1"/>
  <c r="M47" i="43" s="1"/>
  <c r="H43" i="43"/>
  <c r="L43" i="43" s="1"/>
  <c r="M43" i="43" s="1"/>
  <c r="H44" i="43"/>
  <c r="L44" i="43" s="1"/>
  <c r="M44" i="43" s="1"/>
  <c r="F42" i="43"/>
  <c r="H28" i="43"/>
  <c r="L28" i="43" s="1"/>
  <c r="M28" i="43" s="1"/>
  <c r="F26" i="43"/>
  <c r="H22" i="43"/>
  <c r="L22" i="43" s="1"/>
  <c r="M22" i="43" s="1"/>
  <c r="N21" i="43"/>
  <c r="H21" i="43"/>
  <c r="L21" i="43" s="1"/>
  <c r="M21" i="43" s="1"/>
  <c r="L23" i="43"/>
  <c r="M23" i="43" s="1"/>
  <c r="H17" i="43"/>
  <c r="L17" i="43" s="1"/>
  <c r="M17" i="43" s="1"/>
  <c r="H16" i="43"/>
  <c r="M73" i="40"/>
  <c r="N81" i="43" s="1"/>
  <c r="M72" i="40"/>
  <c r="N80" i="43" s="1"/>
  <c r="M68" i="40"/>
  <c r="N76" i="43" s="1"/>
  <c r="K67" i="40"/>
  <c r="M67" i="40" s="1"/>
  <c r="N75" i="43" s="1"/>
  <c r="M63" i="40"/>
  <c r="N63" i="43" s="1"/>
  <c r="M62" i="40"/>
  <c r="M58" i="40"/>
  <c r="N58" i="43" s="1"/>
  <c r="M57" i="40"/>
  <c r="M53" i="40"/>
  <c r="N53" i="43" s="1"/>
  <c r="M52" i="40"/>
  <c r="N52" i="43" s="1"/>
  <c r="M48" i="40"/>
  <c r="N48" i="43" s="1"/>
  <c r="K47" i="40"/>
  <c r="M47" i="40" s="1"/>
  <c r="N47" i="43" s="1"/>
  <c r="M34" i="40"/>
  <c r="N43" i="43" s="1"/>
  <c r="M33" i="40"/>
  <c r="M29" i="40"/>
  <c r="N27" i="43" s="1"/>
  <c r="M28" i="40"/>
  <c r="K24" i="40"/>
  <c r="M24" i="40" s="1"/>
  <c r="N22" i="43" s="1"/>
  <c r="K23" i="40"/>
  <c r="M23" i="40" s="1"/>
  <c r="D11" i="43"/>
  <c r="F11" i="43" s="1"/>
  <c r="D12" i="43"/>
  <c r="F12" i="43" s="1"/>
  <c r="C11" i="43"/>
  <c r="C12" i="43"/>
  <c r="I19" i="40"/>
  <c r="K19" i="40" s="1"/>
  <c r="I18" i="40"/>
  <c r="K18" i="40" s="1"/>
  <c r="I13" i="40"/>
  <c r="K13" i="40" s="1"/>
  <c r="I14" i="40"/>
  <c r="K14" i="40" s="1"/>
  <c r="O81" i="43" l="1"/>
  <c r="O63" i="43"/>
  <c r="O53" i="43"/>
  <c r="O80" i="43"/>
  <c r="Q80" i="43" s="1"/>
  <c r="Q81" i="43"/>
  <c r="O76" i="43"/>
  <c r="L75" i="43"/>
  <c r="M75" i="43" s="1"/>
  <c r="O75" i="43" s="1"/>
  <c r="O52" i="43"/>
  <c r="N62" i="43"/>
  <c r="H62" i="43"/>
  <c r="L57" i="43"/>
  <c r="M57" i="43" s="1"/>
  <c r="O57" i="43" s="1"/>
  <c r="O58" i="43"/>
  <c r="O43" i="43"/>
  <c r="O47" i="43"/>
  <c r="L54" i="43"/>
  <c r="M54" i="43" s="1"/>
  <c r="O48" i="43"/>
  <c r="O22" i="43"/>
  <c r="N42" i="43"/>
  <c r="H42" i="43"/>
  <c r="O27" i="43"/>
  <c r="N26" i="43"/>
  <c r="H26" i="43"/>
  <c r="L26" i="43" s="1"/>
  <c r="M26" i="43" s="1"/>
  <c r="O21" i="43"/>
  <c r="L16" i="43"/>
  <c r="M16" i="43" s="1"/>
  <c r="M14" i="40"/>
  <c r="N12" i="43" s="1"/>
  <c r="M13" i="40"/>
  <c r="N11" i="43" s="1"/>
  <c r="H12" i="43"/>
  <c r="L12" i="43" s="1"/>
  <c r="M12" i="43" s="1"/>
  <c r="H11" i="43"/>
  <c r="L11" i="43" s="1"/>
  <c r="M11" i="43" s="1"/>
  <c r="M19" i="40"/>
  <c r="N17" i="43" s="1"/>
  <c r="O17" i="43" s="1"/>
  <c r="M18" i="40"/>
  <c r="N16" i="43" s="1"/>
  <c r="I6" i="50"/>
  <c r="L62" i="43" l="1"/>
  <c r="M62" i="43" s="1"/>
  <c r="O62" i="43" s="1"/>
  <c r="L42" i="43"/>
  <c r="M42" i="43" s="1"/>
  <c r="O42" i="43" s="1"/>
  <c r="O26" i="43"/>
  <c r="O16" i="43"/>
  <c r="O11" i="43"/>
  <c r="O12" i="43"/>
  <c r="G32" i="45"/>
  <c r="AA32" i="46" l="1"/>
  <c r="Y32" i="46"/>
  <c r="W32" i="46"/>
  <c r="B2" i="48" l="1"/>
  <c r="K2" i="43" l="1"/>
  <c r="I2" i="39"/>
  <c r="H2" i="40" l="1"/>
  <c r="B2" i="43" l="1"/>
  <c r="A2" i="50"/>
  <c r="E8" i="2"/>
  <c r="L39" i="45" l="1"/>
  <c r="L34" i="45"/>
  <c r="L35" i="45"/>
  <c r="L36" i="45"/>
  <c r="L37" i="45"/>
  <c r="L38" i="45"/>
  <c r="G30" i="45"/>
  <c r="L30" i="45" s="1"/>
  <c r="G31" i="45"/>
  <c r="L31" i="45" s="1"/>
  <c r="L32" i="45"/>
  <c r="G33" i="45"/>
  <c r="L33" i="45" s="1"/>
  <c r="G34" i="45"/>
  <c r="G35" i="45"/>
  <c r="G36" i="45"/>
  <c r="G37" i="45"/>
  <c r="G38" i="45"/>
  <c r="G29" i="45"/>
  <c r="L29" i="45" s="1"/>
  <c r="B2" i="49" l="1"/>
  <c r="C2" i="47"/>
  <c r="C2" i="46"/>
  <c r="U6" i="50"/>
  <c r="E16" i="49"/>
  <c r="I24" i="49" s="1"/>
  <c r="D1" i="49"/>
  <c r="W36" i="47"/>
  <c r="P34" i="47"/>
  <c r="P33" i="47"/>
  <c r="P32" i="47"/>
  <c r="P31" i="47"/>
  <c r="F20" i="47"/>
  <c r="T32" i="46"/>
  <c r="R32" i="46"/>
  <c r="O32" i="46"/>
  <c r="P38" i="47" l="1"/>
  <c r="C51" i="43"/>
  <c r="C55" i="43"/>
  <c r="C56" i="43"/>
  <c r="C60" i="43"/>
  <c r="C61" i="43"/>
  <c r="C73" i="43"/>
  <c r="C74" i="43"/>
  <c r="C78" i="43"/>
  <c r="C79" i="43"/>
  <c r="M7" i="45"/>
  <c r="C2" i="45"/>
  <c r="D9" i="43"/>
  <c r="F8" i="48" l="1"/>
  <c r="F10" i="48"/>
  <c r="F14" i="48" s="1"/>
  <c r="D79" i="43"/>
  <c r="D10" i="43"/>
  <c r="D14" i="43"/>
  <c r="D15" i="43"/>
  <c r="D18" i="43"/>
  <c r="D19" i="43"/>
  <c r="D20" i="43"/>
  <c r="D24" i="43"/>
  <c r="D25" i="43"/>
  <c r="D40" i="43"/>
  <c r="D41" i="43"/>
  <c r="D45" i="43"/>
  <c r="D46" i="43"/>
  <c r="D50" i="43"/>
  <c r="D51" i="43"/>
  <c r="D55" i="43"/>
  <c r="D56" i="43"/>
  <c r="D60" i="43"/>
  <c r="D61" i="43"/>
  <c r="D73" i="43"/>
  <c r="D74" i="43"/>
  <c r="D78" i="43"/>
  <c r="F9" i="43"/>
  <c r="C40" i="43"/>
  <c r="C41" i="43"/>
  <c r="C45" i="43"/>
  <c r="C46" i="43"/>
  <c r="C50" i="43"/>
  <c r="C25" i="43"/>
  <c r="C10" i="43"/>
  <c r="C14" i="43"/>
  <c r="C15" i="43"/>
  <c r="C18" i="43"/>
  <c r="C19" i="43"/>
  <c r="C20" i="43"/>
  <c r="C24" i="43"/>
  <c r="C9" i="43"/>
  <c r="F74" i="43" l="1"/>
  <c r="F56" i="43"/>
  <c r="F50" i="43"/>
  <c r="F46" i="43"/>
  <c r="F25" i="43"/>
  <c r="F19" i="43"/>
  <c r="F15" i="43"/>
  <c r="F73" i="43"/>
  <c r="F61" i="43"/>
  <c r="F55" i="43"/>
  <c r="F51" i="43"/>
  <c r="F45" i="43"/>
  <c r="F41" i="43"/>
  <c r="F24" i="43"/>
  <c r="F20" i="43"/>
  <c r="F18" i="43"/>
  <c r="F14" i="43"/>
  <c r="F10" i="43"/>
  <c r="F79" i="43"/>
  <c r="L79" i="43" s="1"/>
  <c r="F78" i="43"/>
  <c r="L78" i="43" s="1"/>
  <c r="F60" i="43"/>
  <c r="F13" i="43"/>
  <c r="H9" i="43"/>
  <c r="F40" i="43"/>
  <c r="M79" i="43" l="1"/>
  <c r="H19" i="43"/>
  <c r="H50" i="43"/>
  <c r="H74" i="43"/>
  <c r="L74" i="43" s="1"/>
  <c r="M74" i="43" s="1"/>
  <c r="H13" i="43"/>
  <c r="L13" i="43" s="1"/>
  <c r="M13" i="43" s="1"/>
  <c r="M78" i="43"/>
  <c r="H24" i="43"/>
  <c r="H61" i="43"/>
  <c r="L61" i="43" s="1"/>
  <c r="M61" i="43" s="1"/>
  <c r="H15" i="43"/>
  <c r="H25" i="43"/>
  <c r="H46" i="43"/>
  <c r="L46" i="43" s="1"/>
  <c r="M46" i="43" s="1"/>
  <c r="H51" i="43"/>
  <c r="L51" i="43" s="1"/>
  <c r="M51" i="43" s="1"/>
  <c r="H60" i="43"/>
  <c r="H10" i="43"/>
  <c r="L10" i="43" s="1"/>
  <c r="H18" i="43"/>
  <c r="L18" i="43" s="1"/>
  <c r="M18" i="43" s="1"/>
  <c r="H41" i="43"/>
  <c r="L41" i="43" s="1"/>
  <c r="M41" i="43" s="1"/>
  <c r="H55" i="43"/>
  <c r="L9" i="43"/>
  <c r="H14" i="43"/>
  <c r="H20" i="43"/>
  <c r="L20" i="43" s="1"/>
  <c r="M20" i="43" s="1"/>
  <c r="H45" i="43"/>
  <c r="H56" i="43"/>
  <c r="L56" i="43" s="1"/>
  <c r="M56" i="43" s="1"/>
  <c r="H73" i="43"/>
  <c r="H40" i="43"/>
  <c r="Q76" i="43" l="1"/>
  <c r="Q75" i="43"/>
  <c r="L60" i="43"/>
  <c r="M60" i="43" s="1"/>
  <c r="Q63" i="43"/>
  <c r="Q62" i="43"/>
  <c r="L55" i="43"/>
  <c r="M55" i="43" s="1"/>
  <c r="Q58" i="43"/>
  <c r="Q57" i="43"/>
  <c r="L50" i="43"/>
  <c r="M50" i="43" s="1"/>
  <c r="Q52" i="43"/>
  <c r="Q53" i="43"/>
  <c r="Q48" i="43"/>
  <c r="Q47" i="43"/>
  <c r="Q43" i="43"/>
  <c r="Q42" i="43"/>
  <c r="L25" i="43"/>
  <c r="M25" i="43" s="1"/>
  <c r="Q27" i="43"/>
  <c r="Q26" i="43"/>
  <c r="L19" i="43"/>
  <c r="M19" i="43" s="1"/>
  <c r="Q21" i="43"/>
  <c r="Q22" i="43"/>
  <c r="L15" i="43"/>
  <c r="M15" i="43" s="1"/>
  <c r="Q17" i="43"/>
  <c r="Q16" i="43"/>
  <c r="Q12" i="43"/>
  <c r="Q11" i="43"/>
  <c r="M10" i="43"/>
  <c r="M9" i="43"/>
  <c r="L73" i="43"/>
  <c r="M73" i="43" s="1"/>
  <c r="L45" i="43"/>
  <c r="M45" i="43" s="1"/>
  <c r="L14" i="43"/>
  <c r="M14" i="43" s="1"/>
  <c r="L40" i="43"/>
  <c r="M40" i="43" s="1"/>
  <c r="L24" i="43"/>
  <c r="M24" i="43" l="1"/>
  <c r="D1" i="41"/>
  <c r="I74" i="40" l="1"/>
  <c r="K74" i="40" s="1"/>
  <c r="I71" i="40"/>
  <c r="K71" i="40" s="1"/>
  <c r="I70" i="40"/>
  <c r="I69" i="40"/>
  <c r="K69" i="40" s="1"/>
  <c r="I66" i="40"/>
  <c r="K66" i="40" s="1"/>
  <c r="I65" i="40"/>
  <c r="M65" i="40" s="1"/>
  <c r="N73" i="43" s="1"/>
  <c r="I64" i="40"/>
  <c r="K64" i="40" s="1"/>
  <c r="I61" i="40"/>
  <c r="K61" i="40" s="1"/>
  <c r="I60" i="40"/>
  <c r="M60" i="40" s="1"/>
  <c r="N60" i="43" s="1"/>
  <c r="I59" i="40"/>
  <c r="K59" i="40" s="1"/>
  <c r="I56" i="40"/>
  <c r="K56" i="40" s="1"/>
  <c r="I55" i="40"/>
  <c r="M55" i="40" s="1"/>
  <c r="N55" i="43" s="1"/>
  <c r="I54" i="40"/>
  <c r="I51" i="40"/>
  <c r="I50" i="40"/>
  <c r="M50" i="40" s="1"/>
  <c r="N50" i="43" s="1"/>
  <c r="I49" i="40"/>
  <c r="K49" i="40" s="1"/>
  <c r="I46" i="40"/>
  <c r="K46" i="40" s="1"/>
  <c r="I45" i="40"/>
  <c r="I27" i="40"/>
  <c r="K27" i="40" s="1"/>
  <c r="D1" i="40"/>
  <c r="I35" i="40"/>
  <c r="K35" i="40" s="1"/>
  <c r="I32" i="40"/>
  <c r="K32" i="40" s="1"/>
  <c r="I31" i="40"/>
  <c r="M31" i="40" s="1"/>
  <c r="N40" i="43" s="1"/>
  <c r="O40" i="43" s="1"/>
  <c r="Q40" i="43" s="1"/>
  <c r="I30" i="40"/>
  <c r="K30" i="40" s="1"/>
  <c r="I26" i="40"/>
  <c r="K26" i="40" s="1"/>
  <c r="I25" i="40"/>
  <c r="K25" i="40" s="1"/>
  <c r="I22" i="40"/>
  <c r="K22" i="40" s="1"/>
  <c r="I21" i="40"/>
  <c r="I20" i="40"/>
  <c r="K20" i="40" s="1"/>
  <c r="I17" i="40"/>
  <c r="K17" i="40" s="1"/>
  <c r="I16" i="40"/>
  <c r="I15" i="40"/>
  <c r="I12" i="40"/>
  <c r="I11" i="40"/>
  <c r="K11" i="40" s="1"/>
  <c r="F1" i="39"/>
  <c r="O55" i="43" l="1"/>
  <c r="Q55" i="43" s="1"/>
  <c r="O50" i="43"/>
  <c r="Q50" i="43" s="1"/>
  <c r="O60" i="43"/>
  <c r="Q60" i="43" s="1"/>
  <c r="O73" i="43"/>
  <c r="Q73" i="43" s="1"/>
  <c r="K65" i="40"/>
  <c r="K55" i="40"/>
  <c r="K60" i="40"/>
  <c r="M25" i="40"/>
  <c r="N23" i="43" s="1"/>
  <c r="M22" i="40"/>
  <c r="N20" i="43" s="1"/>
  <c r="K21" i="40"/>
  <c r="M21" i="40" s="1"/>
  <c r="N19" i="43" s="1"/>
  <c r="O19" i="43" s="1"/>
  <c r="Q19" i="43" s="1"/>
  <c r="M20" i="40"/>
  <c r="N18" i="43" s="1"/>
  <c r="M17" i="40"/>
  <c r="N15" i="43" s="1"/>
  <c r="K16" i="40"/>
  <c r="M16" i="40" s="1"/>
  <c r="N14" i="43" s="1"/>
  <c r="O14" i="43" s="1"/>
  <c r="Q14" i="43" s="1"/>
  <c r="K70" i="40"/>
  <c r="M70" i="40" s="1"/>
  <c r="N78" i="43" s="1"/>
  <c r="K31" i="40"/>
  <c r="K45" i="40"/>
  <c r="M45" i="40" s="1"/>
  <c r="N45" i="43" s="1"/>
  <c r="M71" i="40"/>
  <c r="N79" i="43" s="1"/>
  <c r="M74" i="40"/>
  <c r="N82" i="43" s="1"/>
  <c r="M66" i="40"/>
  <c r="N74" i="43" s="1"/>
  <c r="M69" i="40"/>
  <c r="N77" i="43" s="1"/>
  <c r="M61" i="40"/>
  <c r="N61" i="43" s="1"/>
  <c r="M64" i="40"/>
  <c r="N64" i="43" s="1"/>
  <c r="M56" i="40"/>
  <c r="N56" i="43" s="1"/>
  <c r="M59" i="40"/>
  <c r="N59" i="43" s="1"/>
  <c r="K50" i="40"/>
  <c r="K51" i="40"/>
  <c r="M51" i="40" s="1"/>
  <c r="N51" i="43" s="1"/>
  <c r="K54" i="40"/>
  <c r="M54" i="40" s="1"/>
  <c r="N54" i="43" s="1"/>
  <c r="M46" i="40"/>
  <c r="N46" i="43" s="1"/>
  <c r="M49" i="40"/>
  <c r="N49" i="43" s="1"/>
  <c r="M32" i="40"/>
  <c r="N41" i="43" s="1"/>
  <c r="M35" i="40"/>
  <c r="N44" i="43" s="1"/>
  <c r="K15" i="40"/>
  <c r="M15" i="40" s="1"/>
  <c r="N13" i="43" s="1"/>
  <c r="K12" i="40"/>
  <c r="M12" i="40" s="1"/>
  <c r="N10" i="43" s="1"/>
  <c r="M11" i="40"/>
  <c r="N9" i="43" s="1"/>
  <c r="M30" i="40"/>
  <c r="N28" i="43" s="1"/>
  <c r="M27" i="40"/>
  <c r="N25" i="43" s="1"/>
  <c r="M26" i="40"/>
  <c r="N24" i="43" s="1"/>
  <c r="O82" i="43" l="1"/>
  <c r="Q82" i="43" s="1"/>
  <c r="O77" i="43"/>
  <c r="Q77" i="43" s="1"/>
  <c r="O64" i="43"/>
  <c r="Q64" i="43" s="1"/>
  <c r="O59" i="43"/>
  <c r="Q59" i="43" s="1"/>
  <c r="O54" i="43"/>
  <c r="Q54" i="43" s="1"/>
  <c r="O49" i="43"/>
  <c r="Q49" i="43" s="1"/>
  <c r="O44" i="43"/>
  <c r="Q44" i="43" s="1"/>
  <c r="O23" i="43"/>
  <c r="Q23" i="43" s="1"/>
  <c r="O28" i="43"/>
  <c r="Q28" i="43" s="1"/>
  <c r="O9" i="43"/>
  <c r="Q9" i="43" s="1"/>
  <c r="O24" i="43"/>
  <c r="Q24" i="43" s="1"/>
  <c r="O61" i="43"/>
  <c r="Q61" i="43" s="1"/>
  <c r="O74" i="43"/>
  <c r="Q74" i="43" s="1"/>
  <c r="O79" i="43"/>
  <c r="Q79" i="43" s="1"/>
  <c r="O20" i="43"/>
  <c r="Q20" i="43" s="1"/>
  <c r="O25" i="43"/>
  <c r="Q25" i="43" s="1"/>
  <c r="O13" i="43"/>
  <c r="Q13" i="43" s="1"/>
  <c r="O41" i="43"/>
  <c r="Q41" i="43" s="1"/>
  <c r="O46" i="43"/>
  <c r="Q46" i="43" s="1"/>
  <c r="O51" i="43"/>
  <c r="Q51" i="43" s="1"/>
  <c r="O45" i="43"/>
  <c r="Q45" i="43" s="1"/>
  <c r="O78" i="43"/>
  <c r="Q78" i="43" s="1"/>
  <c r="O15" i="43"/>
  <c r="Q15" i="43" s="1"/>
  <c r="O10" i="43"/>
  <c r="Q10" i="43" s="1"/>
  <c r="O56" i="43"/>
  <c r="Q56" i="43" s="1"/>
  <c r="O18" i="43"/>
  <c r="Q18" i="43" s="1"/>
  <c r="H35" i="1"/>
  <c r="C44" i="1" s="1"/>
  <c r="G23" i="2"/>
  <c r="E1" i="3"/>
  <c r="F1" i="2"/>
  <c r="C45" i="1" l="1"/>
  <c r="Q85" i="43"/>
  <c r="G24" i="2"/>
  <c r="G13" i="2"/>
  <c r="Q83" i="43" l="1"/>
  <c r="Q87" i="43" l="1"/>
  <c r="C43" i="1"/>
  <c r="C46" i="1" s="1"/>
  <c r="C47" i="1" l="1"/>
  <c r="G30" i="2" s="1"/>
  <c r="G32" i="2" l="1"/>
</calcChain>
</file>

<file path=xl/sharedStrings.xml><?xml version="1.0" encoding="utf-8"?>
<sst xmlns="http://schemas.openxmlformats.org/spreadsheetml/2006/main" count="1196" uniqueCount="433">
  <si>
    <t>     </t>
  </si>
  <si>
    <t>plus</t>
  </si>
  <si>
    <t>minus</t>
  </si>
  <si>
    <t>ergibt</t>
  </si>
  <si>
    <t>gesamt:</t>
  </si>
  <si>
    <t xml:space="preserve"> </t>
  </si>
  <si>
    <t>Abwasserabgabengesetz (AbwAG) in der jeweils gültigen Fassung</t>
  </si>
  <si>
    <t>[1]</t>
  </si>
  <si>
    <t>[2]</t>
  </si>
  <si>
    <t>[3]</t>
  </si>
  <si>
    <t>[4]</t>
  </si>
  <si>
    <t>[5]</t>
  </si>
  <si>
    <t>[6]</t>
  </si>
  <si>
    <t>[7]</t>
  </si>
  <si>
    <t>[8]</t>
  </si>
  <si>
    <t>CSB</t>
  </si>
  <si>
    <t>Rechenvorgang</t>
  </si>
  <si>
    <t>4.  Ermäßigung der Abwasserabgabe (§ 9 Abs. 5 AbwAG)</t>
  </si>
  <si>
    <t>Datum</t>
  </si>
  <si>
    <t>eingehalten</t>
  </si>
  <si>
    <t>[9]</t>
  </si>
  <si>
    <t>[10]</t>
  </si>
  <si>
    <t>BEWERTETE 
SCHAD-
STOFFE</t>
  </si>
  <si>
    <t>AOX</t>
  </si>
  <si>
    <t xml:space="preserve">  F E S T S E T Z U N G S B E S C H E I D  </t>
  </si>
  <si>
    <t>für Schmutzwasser aus industriellen/gewerblichen Abwasseranlagen (Anlage IG)</t>
  </si>
  <si>
    <r>
      <t>insgesamt</t>
    </r>
    <r>
      <rPr>
        <sz val="11"/>
        <rFont val="Arial"/>
        <family val="2"/>
      </rPr>
      <t>:</t>
    </r>
  </si>
  <si>
    <t xml:space="preserve">Allgemeine Verwaltungsvorschrift für den Vollzug des Abwasserabgabengesetzes </t>
  </si>
  <si>
    <t>5.1  Festsetzungsgrundlagen</t>
  </si>
  <si>
    <t>5.3  Sonstige Hinweise</t>
  </si>
  <si>
    <t xml:space="preserve">Bei Zahlungsverzug sind Verzugszinsen in Höhe von 6 v. H. vom Fälligkeitstag </t>
  </si>
  <si>
    <t xml:space="preserve">Die der Festsetzung unter Ziffer 1 zugrunde liegenden Berechnungen ergeben  </t>
  </si>
  <si>
    <t xml:space="preserve">sich aus den jeweiligen Anlagen. Abweichungen von der abgegebenen </t>
  </si>
  <si>
    <t>Abgabeerklärung wurden in der jeweiligen Anlage begründet.</t>
  </si>
  <si>
    <t>Soweit Anträge gestellt wurden, ist die Entscheidung aus den jeweiligen</t>
  </si>
  <si>
    <t>Anlagen ersichtlich.</t>
  </si>
  <si>
    <t>Bewertete
Schadstoffe</t>
  </si>
  <si>
    <t>Nges</t>
  </si>
  <si>
    <t>Pges</t>
  </si>
  <si>
    <t>Anlage VR</t>
  </si>
  <si>
    <t>Anlage VVR</t>
  </si>
  <si>
    <t>lt. Anlage</t>
  </si>
  <si>
    <t>Für das Veranlagungsjahr</t>
  </si>
  <si>
    <t xml:space="preserve">Verrechnung  </t>
  </si>
  <si>
    <t>ABGABE</t>
  </si>
  <si>
    <t>4.   Kosten</t>
  </si>
  <si>
    <t>5.   Hinweise</t>
  </si>
  <si>
    <t>Quecksilber</t>
  </si>
  <si>
    <t>Cadmium</t>
  </si>
  <si>
    <t>Nickel</t>
  </si>
  <si>
    <t>Blei</t>
  </si>
  <si>
    <t>Kupfer</t>
  </si>
  <si>
    <t>Chrom</t>
  </si>
  <si>
    <t>Fischeigiftigkeit</t>
  </si>
  <si>
    <t>bis zum Eingang der Abgabe zu zahlen (§ 14 Abs. 4 HAbwAG).</t>
  </si>
  <si>
    <t>Gemäß § 14 Abs. 3 HAbwAG wird ein Verspätungszuschlag in Höhe von</t>
  </si>
  <si>
    <t>1.2   Reduzierung der Abwasserabgabe</t>
  </si>
  <si>
    <t>1.3   Erhöhung der Abwasserabgabe</t>
  </si>
  <si>
    <t>1.4   Abwasserabgabe aus diesem Bescheid</t>
  </si>
  <si>
    <t>[µg/l]</t>
  </si>
  <si>
    <t>[-]</t>
  </si>
  <si>
    <t>JAHRES-
SCHMUTZ-
WASSER-
MENGE</t>
  </si>
  <si>
    <t>2.   Ermittlung der verrechnungsfähigen Aufwendungen</t>
  </si>
  <si>
    <t>3.   Ermittlung der verrechnungsfähigen Abwasserabgabe</t>
  </si>
  <si>
    <t>4.   Begründungen, Erläuterungen, Hinweise:</t>
  </si>
  <si>
    <t xml:space="preserve">  Die Abwasserabgabe für das Veranlagungsjahr  </t>
  </si>
  <si>
    <t xml:space="preserve">  ermittelt sich aus den nachfolgend dargelegten Nrn. 1.1 bis 1.3 und wird</t>
  </si>
  <si>
    <t xml:space="preserve">  in der Nr. 1.4 als zu zahlender bzw. zu erstattender Gesamtbetrag ausgewiesen</t>
  </si>
  <si>
    <t>1.1   Berechnung der Abwasserabgabe gemäß § 10 HAbwAG</t>
  </si>
  <si>
    <t xml:space="preserve">     Industrielle / gewerbliche Abwasseranlagen</t>
  </si>
  <si>
    <t>1.   Festsetzung der Abwasserabgabe</t>
  </si>
  <si>
    <t xml:space="preserve">    </t>
  </si>
  <si>
    <r>
      <t xml:space="preserve">Der Betrag nach Nr. 1.1 ist zu </t>
    </r>
    <r>
      <rPr>
        <u/>
        <sz val="11"/>
        <rFont val="Arial"/>
        <family val="2"/>
      </rPr>
      <t>reduzieren</t>
    </r>
  </si>
  <si>
    <r>
      <t xml:space="preserve">Der Betrag nach Nr. 1.1 ist zu </t>
    </r>
    <r>
      <rPr>
        <u/>
        <sz val="11"/>
        <rFont val="Arial"/>
        <family val="2"/>
      </rPr>
      <t>erhöhen</t>
    </r>
  </si>
  <si>
    <t>Es wird somit festgesetzt   (Summe der Nrn.1.1 bis 1.3):</t>
  </si>
  <si>
    <t>Dieser Bescheid ergeht verwaltungskostenfrei.</t>
  </si>
  <si>
    <t>Anlage IG</t>
  </si>
  <si>
    <t>Fischei-</t>
  </si>
  <si>
    <t>giftigkeit</t>
  </si>
  <si>
    <t>[mg/l]</t>
  </si>
  <si>
    <t>Blatt 2 von 3</t>
  </si>
  <si>
    <t>Blatt 3 von 3</t>
  </si>
  <si>
    <t>kg/a</t>
  </si>
  <si>
    <t>mg/l</t>
  </si>
  <si>
    <t>µg/l</t>
  </si>
  <si>
    <t>g/a</t>
  </si>
  <si>
    <t>Abgabe nach § 10 HAbwAG</t>
  </si>
  <si>
    <t>Behörde, Postleitzahl, Ort</t>
  </si>
  <si>
    <t>Aktenzeichen</t>
  </si>
  <si>
    <t>Durchwahl</t>
  </si>
  <si>
    <t>Ihre Nachricht vom</t>
  </si>
  <si>
    <t>Logo 
der Behörde</t>
  </si>
  <si>
    <t xml:space="preserve">                                                für das Veranlagungsjahr </t>
  </si>
  <si>
    <t>Fax:</t>
  </si>
  <si>
    <t>E-Mail:</t>
  </si>
  <si>
    <t>Internet:</t>
  </si>
  <si>
    <t xml:space="preserve">Ihr Zeichen: </t>
  </si>
  <si>
    <t>Bearbeiter/In</t>
  </si>
  <si>
    <t>Besucher-</t>
  </si>
  <si>
    <t>anschrift:</t>
  </si>
  <si>
    <t>Datum:</t>
  </si>
  <si>
    <r>
      <t xml:space="preserve">     ein </t>
    </r>
    <r>
      <rPr>
        <u/>
        <sz val="11"/>
        <rFont val="Arial"/>
        <family val="2"/>
      </rPr>
      <t>zu zahlender</t>
    </r>
    <r>
      <rPr>
        <sz val="11"/>
        <rFont val="Arial"/>
        <family val="2"/>
      </rPr>
      <t xml:space="preserve"> Gesamtbetrag von</t>
    </r>
  </si>
  <si>
    <r>
      <t xml:space="preserve">     ein </t>
    </r>
    <r>
      <rPr>
        <u/>
        <sz val="11"/>
        <rFont val="Arial"/>
        <family val="2"/>
      </rPr>
      <t>zu erstattender</t>
    </r>
    <r>
      <rPr>
        <sz val="11"/>
        <rFont val="Arial"/>
        <family val="2"/>
      </rPr>
      <t xml:space="preserve"> Gesamtbetrag von</t>
    </r>
  </si>
  <si>
    <t>a)</t>
  </si>
  <si>
    <t>b)</t>
  </si>
  <si>
    <t xml:space="preserve">Festsetzungsbescheid  vom </t>
  </si>
  <si>
    <t xml:space="preserve">Festsetzungsbescheid vom </t>
  </si>
  <si>
    <t>5.2  Verzugszinsen</t>
  </si>
  <si>
    <t>6.   Rechtsbehelfsbelehrung</t>
  </si>
  <si>
    <t>Berechnung der Abwasserabgabe</t>
  </si>
  <si>
    <t>SCHADSTOFF-
PARAMETER
(SP)</t>
  </si>
  <si>
    <t>ÜBER-
SCHREITUNG
in ZAHLEN</t>
  </si>
  <si>
    <t>ÜBER-
SCHREITUNG
in PROZENT</t>
  </si>
  <si>
    <t xml:space="preserve">Veranlagungsjahr      </t>
  </si>
  <si>
    <t>Veranlagungsjahr</t>
  </si>
  <si>
    <t>aufgrund staatlicher Überwachung</t>
  </si>
  <si>
    <t xml:space="preserve"> AbwV)</t>
  </si>
  <si>
    <t>(gem. Anhang</t>
  </si>
  <si>
    <t>Einhaltung der Mindestanforderungen</t>
  </si>
  <si>
    <t>[11]</t>
  </si>
  <si>
    <t>[12]</t>
  </si>
  <si>
    <t>Zeitraum</t>
  </si>
  <si>
    <t>Wert</t>
  </si>
  <si>
    <r>
      <t>SCHÄDLICH-
KEITS-
FAKTOR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(1 SE 
entspricht)</t>
    </r>
  </si>
  <si>
    <r>
      <t>SCHAD-
EINHEITEN
 (SE)</t>
    </r>
    <r>
      <rPr>
        <b/>
        <vertAlign val="superscript"/>
        <sz val="10"/>
        <rFont val="Arial"/>
        <family val="2"/>
      </rPr>
      <t>2</t>
    </r>
  </si>
  <si>
    <r>
      <t xml:space="preserve">ERHÖHUNG 
SE
UM </t>
    </r>
    <r>
      <rPr>
        <b/>
        <vertAlign val="superscript"/>
        <sz val="10"/>
        <rFont val="Arial"/>
        <family val="2"/>
      </rPr>
      <t xml:space="preserve">2 </t>
    </r>
  </si>
  <si>
    <t xml:space="preserve">Veranlagungsjahr     </t>
  </si>
  <si>
    <r>
      <t>N</t>
    </r>
    <r>
      <rPr>
        <b/>
        <vertAlign val="subscript"/>
        <sz val="11"/>
        <rFont val="Arial"/>
        <family val="2"/>
      </rPr>
      <t>ges</t>
    </r>
  </si>
  <si>
    <r>
      <t>P</t>
    </r>
    <r>
      <rPr>
        <b/>
        <vertAlign val="subscript"/>
        <sz val="11"/>
        <rFont val="Arial"/>
        <family val="2"/>
      </rPr>
      <t>ges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</si>
  <si>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</t>
    </r>
    <r>
      <rPr>
        <vertAlign val="subscript"/>
        <sz val="10"/>
        <rFont val="Arial"/>
        <family val="2"/>
      </rPr>
      <t>EI</t>
    </r>
  </si>
  <si>
    <t xml:space="preserve">  Bisher wurde lediglich / bereits ein Betrag von insgesamt</t>
  </si>
  <si>
    <t xml:space="preserve">  mit der Abwasserabgabe für das / die Veranlagungsjahr(e)</t>
  </si>
  <si>
    <t xml:space="preserve">Vorläufige Verrechnung  </t>
  </si>
  <si>
    <t>von Aufwendungen nach § 10 Abs. 3 bzw. Abs 4 AbwAG</t>
  </si>
  <si>
    <t>1.  Bezeichnung der Baumaßnahmen und Ermittlung der verrechnungsfähigen Aufwendungen</t>
  </si>
  <si>
    <t xml:space="preserve">sind </t>
  </si>
  <si>
    <t>Bank:</t>
  </si>
  <si>
    <t>Blatt 2</t>
  </si>
  <si>
    <t>Blatt 1</t>
  </si>
  <si>
    <r>
      <t xml:space="preserve">Zahlungen sind zu </t>
    </r>
    <r>
      <rPr>
        <sz val="11"/>
        <rFont val="Swiss742SWC"/>
      </rPr>
      <t>leisten unter Angabe</t>
    </r>
    <r>
      <rPr>
        <sz val="11"/>
        <rFont val="Arial"/>
        <family val="2"/>
      </rPr>
      <t>     </t>
    </r>
    <r>
      <rPr>
        <sz val="11"/>
        <rFont val="Swiss742SWC"/>
      </rPr>
      <t xml:space="preserve"> </t>
    </r>
  </si>
  <si>
    <t>an folgenden Begünstigten:</t>
  </si>
  <si>
    <t>Landesbank Hessen-Thüringen</t>
  </si>
  <si>
    <t>BIC:</t>
  </si>
  <si>
    <t>HELADEFFXXX</t>
  </si>
  <si>
    <t>DE74 5005 0000 0001 0063 03</t>
  </si>
  <si>
    <t>●</t>
  </si>
  <si>
    <t>gemäß Vorauszahlungsbescheid vom</t>
  </si>
  <si>
    <t>Az:</t>
  </si>
  <si>
    <t xml:space="preserve">für das Veranlagungsjahr </t>
  </si>
  <si>
    <t>um den Vorauszahlungsbetrag                             in Höhe von</t>
  </si>
  <si>
    <t xml:space="preserve">gemäß beigefügter gesonderter Anlage </t>
  </si>
  <si>
    <t>um den Erstattungsbetrag                                     in Höhe von</t>
  </si>
  <si>
    <t>gemäß beigefügter gesonderter Anlage</t>
  </si>
  <si>
    <t>um den Nachveranlagungsbetrag                         in Höhe von</t>
  </si>
  <si>
    <t>gemäß Nr. 2 dieses Bescheides</t>
  </si>
  <si>
    <t>um den Verspätungszuschlag                              in Höhe von</t>
  </si>
  <si>
    <t xml:space="preserve">    festgesetzt, weil</t>
  </si>
  <si>
    <r>
      <t xml:space="preserve">3.   </t>
    </r>
    <r>
      <rPr>
        <b/>
        <u/>
        <sz val="11"/>
        <rFont val="Arial"/>
        <family val="2"/>
      </rPr>
      <t>Fälligkeit, Zahlung, Rückerstattung</t>
    </r>
  </si>
  <si>
    <r>
      <t xml:space="preserve">2.   </t>
    </r>
    <r>
      <rPr>
        <b/>
        <u/>
        <sz val="11"/>
        <rFont val="Arial"/>
        <family val="2"/>
      </rPr>
      <t>Verspätungszuschlag</t>
    </r>
  </si>
  <si>
    <t xml:space="preserve">                                             der Referenznummer:</t>
  </si>
  <si>
    <t>Der unter Nr. 1.4 b) festgesetzte Betrag wird in Kürze   </t>
  </si>
  <si>
    <t xml:space="preserve">von </t>
  </si>
  <si>
    <t>auf folgendes Konto überwiesen:</t>
  </si>
  <si>
    <t xml:space="preserve">       IBAN:</t>
  </si>
  <si>
    <t>Hessisches Ausführungsgesetz zum Abwasserabgabengesetz (HAbwAG) 
in der jeweils gültigen Fassung</t>
  </si>
  <si>
    <t>und des Hessischen Ausführungsgesetzes zum Abwasserabgabengesetz</t>
  </si>
  <si>
    <t>(VwV-AbwAG/ HAbwAG) in der jeweils gültigen Fassung</t>
  </si>
  <si>
    <t>Angabe erforderlich</t>
  </si>
  <si>
    <t>Diese Jahresschmutzwassermenge</t>
  </si>
  <si>
    <r>
      <t xml:space="preserve">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/a</t>
    </r>
  </si>
  <si>
    <t xml:space="preserve"> Tage</t>
  </si>
  <si>
    <t>(Angabe "365" oder "366")</t>
  </si>
  <si>
    <t xml:space="preserve">  fällig.</t>
  </si>
  <si>
    <t>Die Abgabe wird gemäß § 11 Abs. 1 Satz 1 HAbwAG drei Monate nach Bekanntgabe</t>
  </si>
  <si>
    <t xml:space="preserve">des Festsetzungsbescheides fällig. </t>
  </si>
  <si>
    <t>Der unter Nr. 1.4 a) festgesetzte Betrag ist am</t>
  </si>
  <si>
    <t xml:space="preserve">1. </t>
  </si>
  <si>
    <t>Jahresschmutzwassermenge</t>
  </si>
  <si>
    <t xml:space="preserve">Die Jahresschmutzwassermenge von </t>
  </si>
  <si>
    <t xml:space="preserve">  entspricht dem Einleitebescheid vom </t>
  </si>
  <si>
    <t xml:space="preserve">  [TT.MM.JJJJ]</t>
  </si>
  <si>
    <t xml:space="preserve">      Aktenzeichen:</t>
  </si>
  <si>
    <t xml:space="preserve">   bezieht sich auf </t>
  </si>
  <si>
    <t xml:space="preserve">  (maßgebend, falls ermittelte JSM größer als festgelegte JSM) </t>
  </si>
  <si>
    <t xml:space="preserve">2.  </t>
  </si>
  <si>
    <t>abwasserabgaberelevante Schadstoffe /Schadstoffgruppen</t>
  </si>
  <si>
    <t>Hg</t>
  </si>
  <si>
    <t>Cd</t>
  </si>
  <si>
    <t>Cr</t>
  </si>
  <si>
    <t>Ni</t>
  </si>
  <si>
    <t>Pb</t>
  </si>
  <si>
    <t>Cu</t>
  </si>
  <si>
    <t xml:space="preserve">  im Bescheid festgelegter Überwachungswert (ÜW)  (Regelfall)</t>
  </si>
  <si>
    <t xml:space="preserve">  erklärter Wert nach § 6 Abs. 1 Satz 1 AbwAG</t>
  </si>
  <si>
    <t xml:space="preserve">    (nur zulässig, falls kein Überwachungswert im Bescheid festgelegt)</t>
  </si>
  <si>
    <t xml:space="preserve">  niedriger erklärter Wert nach § 4 Abs. 5 AbwAG</t>
  </si>
  <si>
    <t xml:space="preserve">  maßgebend nur unter folgenden Bedingungen:</t>
  </si>
  <si>
    <t>Im Bescheid ist ein Überwachungswert festgelegt?</t>
  </si>
  <si>
    <t>Ja</t>
  </si>
  <si>
    <t>Nein</t>
  </si>
  <si>
    <t>(§ 4 Abs. 5 Satz 1 AbwAG)</t>
  </si>
  <si>
    <t>Erklärungszeitraum beträgt im Veranlagungsjahr zusammenhängend</t>
  </si>
  <si>
    <t>mindestens 3 Monate?</t>
  </si>
  <si>
    <t>Der niedriger erklärte Wert ist mindestens 20 % niedriger als ÜW?</t>
  </si>
  <si>
    <t>(§ 4 Abs. 5 Satz 2 AbwAG)</t>
  </si>
  <si>
    <t>(§ 4 Abs. 5 Satz 3 AbwAG)</t>
  </si>
  <si>
    <t>Messprogramm</t>
  </si>
  <si>
    <t>wurde vor Beginn des Erklärungszeitraums zur Zulassung vorgelegt?</t>
  </si>
  <si>
    <t>(§ 4 Abs. 5 Satz 5 AbwAG)</t>
  </si>
  <si>
    <t>entspricht hinsichtlich Inhalt und Umfang den gestellten Anforderungen?</t>
  </si>
  <si>
    <t>(VwV Nr. 3.1.5 Abs. 6 und 7)</t>
  </si>
  <si>
    <t>Der niedriger erklärte Wert wurde anhand der Ergebnisse des Mess-</t>
  </si>
  <si>
    <t>Nachweis über Einhaltung des niedriger erklärten Wertes nach dem</t>
  </si>
  <si>
    <t>behördlich zugelassenen Messprogramm hat fristgerecht vorgelegen?</t>
  </si>
  <si>
    <t xml:space="preserve">Berechnung der Abwasserabgabe für das Einleiten </t>
  </si>
  <si>
    <t>von Abwasser aus der Abwasserbehandlungsanlage</t>
  </si>
  <si>
    <t xml:space="preserve">  Veranlagungsjahr        </t>
  </si>
  <si>
    <t>3.</t>
  </si>
  <si>
    <r>
      <rPr>
        <sz val="11"/>
        <rFont val="Arial"/>
        <family val="2"/>
      </rPr>
      <t>MAßGEBENDER WERT</t>
    </r>
    <r>
      <rPr>
        <sz val="9"/>
        <rFont val="Arial"/>
        <family val="2"/>
      </rPr>
      <t xml:space="preserve">
(bezogen auf maßgebl. Zeitraum)</t>
    </r>
  </si>
  <si>
    <r>
      <rPr>
        <sz val="11"/>
        <rFont val="Arial"/>
        <family val="2"/>
      </rPr>
      <t>HÖCHST-MESSWERT</t>
    </r>
    <r>
      <rPr>
        <sz val="9"/>
        <rFont val="Arial"/>
        <family val="2"/>
      </rPr>
      <t xml:space="preserve">
im Veranlagungsjahr 
pro SP (</t>
    </r>
    <r>
      <rPr>
        <b/>
        <u/>
        <sz val="9"/>
        <rFont val="Arial"/>
        <family val="2"/>
      </rPr>
      <t>Pflichtfeld</t>
    </r>
    <r>
      <rPr>
        <sz val="9"/>
        <rFont val="Arial"/>
        <family val="2"/>
      </rPr>
      <t>)</t>
    </r>
  </si>
  <si>
    <r>
      <t>VOM HUNDERTSATZ</t>
    </r>
    <r>
      <rPr>
        <sz val="8"/>
        <rFont val="Arial"/>
        <family val="2"/>
      </rPr>
      <t/>
    </r>
  </si>
  <si>
    <t>ERHÖHUNG 
Schadeinheiten (SE)
um</t>
  </si>
  <si>
    <t>Anzahl der Tage</t>
  </si>
  <si>
    <t>[TT.MM. - TT.MM.]</t>
  </si>
  <si>
    <t>[5] - [4]</t>
  </si>
  <si>
    <t>[6]*100:[4]</t>
  </si>
  <si>
    <t>[7]*[8]</t>
  </si>
  <si>
    <t>Berechnung der Abwasserabgabe für das Einleiten</t>
  </si>
  <si>
    <t>Erhöhung der Zahl der Schadeinheiten wegen Überschreitung des maßgebenden Wertes (§ 4 Abs. 4 AbwAG)</t>
  </si>
  <si>
    <t>Fischei-
giftigkeit</t>
  </si>
  <si>
    <t xml:space="preserve"> Ja    </t>
  </si>
  <si>
    <t xml:space="preserve">   Nein</t>
  </si>
  <si>
    <t xml:space="preserve">       Ja</t>
  </si>
  <si>
    <t xml:space="preserve">       Nein</t>
  </si>
  <si>
    <r>
      <t>Mindest-
Anforderung 
(MA)</t>
    </r>
    <r>
      <rPr>
        <vertAlign val="superscript"/>
        <sz val="10"/>
        <rFont val="Arial"/>
        <family val="2"/>
      </rPr>
      <t>1</t>
    </r>
  </si>
  <si>
    <t xml:space="preserve"> Ja</t>
  </si>
  <si>
    <r>
      <t>Messergebnis</t>
    </r>
    <r>
      <rPr>
        <vertAlign val="superscript"/>
        <sz val="10"/>
        <rFont val="Arial"/>
        <family val="2"/>
      </rPr>
      <t>2</t>
    </r>
  </si>
  <si>
    <t xml:space="preserve">  Ja</t>
  </si>
  <si>
    <t xml:space="preserve">        Ja</t>
  </si>
  <si>
    <t xml:space="preserve">        Nein</t>
  </si>
  <si>
    <t xml:space="preserve">Blatt 3 </t>
  </si>
  <si>
    <r>
      <rPr>
        <vertAlign val="superscript"/>
        <sz val="9"/>
        <rFont val="Arial"/>
        <family val="2"/>
      </rPr>
      <t>2</t>
    </r>
    <r>
      <rPr>
        <vertAlign val="superscript"/>
        <sz val="8"/>
        <rFont val="Arial"/>
        <family val="2"/>
      </rPr>
      <t xml:space="preserve">    </t>
    </r>
    <r>
      <rPr>
        <sz val="8"/>
        <rFont val="Arial"/>
        <family val="2"/>
      </rPr>
      <t>Bitte alle Messergebnisse im Veranlagungsjahr eintragen. Wenn das Messergebnis über dem Überwachungswert / der Mindestanforderung
    liegt, sind auch die 4 vorherigen Messergebnisse einzutragen.</t>
    </r>
  </si>
  <si>
    <t>0:     gilt noch als eingehalten
0,5:  einmal nicht eingehalten
1:     mehrfach nicht eingehalten</t>
  </si>
  <si>
    <t>SCHADSTOFF-
FRACHT</t>
  </si>
  <si>
    <r>
      <t>Anzahl 
der Tage</t>
    </r>
    <r>
      <rPr>
        <b/>
        <vertAlign val="superscript"/>
        <sz val="9"/>
        <rFont val="Arial"/>
        <family val="2"/>
      </rPr>
      <t>1</t>
    </r>
  </si>
  <si>
    <r>
      <t xml:space="preserve">         [2]*[3]*[4]            </t>
    </r>
    <r>
      <rPr>
        <sz val="9"/>
        <rFont val="Arial"/>
        <family val="2"/>
      </rPr>
      <t xml:space="preserve">
</t>
    </r>
    <r>
      <rPr>
        <sz val="7"/>
        <rFont val="Arial"/>
        <family val="2"/>
      </rPr>
      <t>Umrechn.faktor</t>
    </r>
    <r>
      <rPr>
        <sz val="9"/>
        <rFont val="Arial"/>
        <family val="2"/>
      </rPr>
      <t>*(</t>
    </r>
    <r>
      <rPr>
        <sz val="7"/>
        <rFont val="Arial"/>
        <family val="2"/>
      </rPr>
      <t>365 bzw. 366</t>
    </r>
    <r>
      <rPr>
        <sz val="9"/>
        <rFont val="Arial"/>
        <family val="2"/>
      </rPr>
      <t>)</t>
    </r>
  </si>
  <si>
    <t>[5] / [6]</t>
  </si>
  <si>
    <t>für die Kläranlageneinleitung zu entrichtende Abwasserabgabe insgesamt:</t>
  </si>
  <si>
    <r>
      <t xml:space="preserve">Abgabe, die nach § 10 Abs. 3 Satz 2 AbwAG </t>
    </r>
    <r>
      <rPr>
        <b/>
        <u/>
        <sz val="11"/>
        <rFont val="Arial"/>
        <family val="2"/>
      </rPr>
      <t>nicht verrechnungsfähig</t>
    </r>
    <r>
      <rPr>
        <b/>
        <sz val="11"/>
        <rFont val="Arial"/>
        <family val="2"/>
      </rPr>
      <t xml:space="preserve"> ist (nach § 4 Abs. 4 erhöhter Teil der Abgabe):</t>
    </r>
  </si>
  <si>
    <t>verrechnungsfähige Abwasserabgabe (ohne Erhöhungsanteil):</t>
  </si>
  <si>
    <t>6. Begründungen, Erläuterungen, Hinweise:</t>
  </si>
  <si>
    <r>
      <t xml:space="preserve">2   </t>
    </r>
    <r>
      <rPr>
        <sz val="8"/>
        <rFont val="Arial"/>
        <family val="2"/>
      </rPr>
      <t>Die rechnerisch ermittelte Zahl der Schadeinheiten ist auf volle Schadeinheiten abzurunden (VwV Nr. 3.1.2 Abs. 4).</t>
    </r>
  </si>
  <si>
    <t>Fischei-
gilftigkeit</t>
  </si>
  <si>
    <t>5.  Berechnung der Abwasserabgabe für die Abwasserbehandlungsanlage:</t>
  </si>
  <si>
    <t xml:space="preserve">Veranlagungsjahr </t>
  </si>
  <si>
    <t>Blatt 4</t>
  </si>
  <si>
    <t xml:space="preserve">Ein Antrag auf Berücksichtigung einer Vorbelastung im Veranlagungsjahr </t>
  </si>
  <si>
    <t>1.</t>
  </si>
  <si>
    <t>Antragstellung auf Verrechnung</t>
  </si>
  <si>
    <t xml:space="preserve">wurde gestellt am: </t>
  </si>
  <si>
    <t xml:space="preserve">Die Berücksichtigung einer Vorbelastung nach § 4 Abs. 3 AbwAG setzt einen Antrag des Abgabepflichtigen voraus. Eine Berücksichtigung einer Vorbelastung von Amts wegen scheidet aus. </t>
  </si>
  <si>
    <t>2.</t>
  </si>
  <si>
    <t>war vor seinem Gebrauch vorbelastet</t>
  </si>
  <si>
    <t>Voraussetzungen für die Berücksichtigung einer Vorbelastung</t>
  </si>
  <si>
    <t>wurde unmittelbar einem Gewässer entnommen</t>
  </si>
  <si>
    <t>Ermittlung der Vorbelastung</t>
  </si>
  <si>
    <t>Die unmittelbar einem Gewässer entnommene Wassermenge</t>
  </si>
  <si>
    <r>
      <t xml:space="preserve">  [m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/a]</t>
    </r>
  </si>
  <si>
    <t>Bewertete Schadstoffe / Schadstoffgruppe</t>
  </si>
  <si>
    <t>Konzentration
der Vorbelastung</t>
  </si>
  <si>
    <t>Schadstofffracht
des entnommenen
 Wassers</t>
  </si>
  <si>
    <t>Schädlich-
keitsfakor
(1 SE entspricht)</t>
  </si>
  <si>
    <t xml:space="preserve"> g</t>
  </si>
  <si>
    <t xml:space="preserve"> kg</t>
  </si>
  <si>
    <t>bei der Abgabe für das Einleiten von Schmutzwasser</t>
  </si>
  <si>
    <t>gemäß § 4 Abs. 3 AbwAG</t>
  </si>
  <si>
    <t>Berücksichtigung der Vorbelastung</t>
  </si>
  <si>
    <t xml:space="preserve">Das Wasser bzw. der Wasserteilstrom, das bzw. der zur Abwasserabgabepflicht führt, </t>
  </si>
  <si>
    <t>betrug im o. g. Veranlagungsjahr:</t>
  </si>
  <si>
    <t>[3] / [4]</t>
  </si>
  <si>
    <r>
      <rPr>
        <i/>
        <u/>
        <sz val="8"/>
        <rFont val="Arial"/>
        <family val="2"/>
      </rPr>
      <t>[2] * entn. Wassermenge</t>
    </r>
    <r>
      <rPr>
        <i/>
        <sz val="8"/>
        <rFont val="Arial"/>
        <family val="2"/>
      </rPr>
      <t xml:space="preserve">
  Umrechnungsfaktor</t>
    </r>
  </si>
  <si>
    <t>maßgebender 
WERT</t>
  </si>
  <si>
    <t>Queck-
silber</t>
  </si>
  <si>
    <r>
      <rPr>
        <b/>
        <sz val="11"/>
        <rFont val="Arial"/>
        <family val="2"/>
      </rPr>
      <t xml:space="preserve">SE </t>
    </r>
    <r>
      <rPr>
        <b/>
        <sz val="10"/>
        <rFont val="Arial"/>
        <family val="2"/>
      </rPr>
      <t xml:space="preserve">
(einschl. 
Erhöhung)</t>
    </r>
    <r>
      <rPr>
        <b/>
        <vertAlign val="superscript"/>
        <sz val="10"/>
        <rFont val="Arial"/>
        <family val="2"/>
      </rPr>
      <t>2</t>
    </r>
  </si>
  <si>
    <t>WERT</t>
  </si>
  <si>
    <r>
      <rPr>
        <b/>
        <sz val="11"/>
        <rFont val="Arial"/>
        <family val="2"/>
      </rPr>
      <t>SE</t>
    </r>
    <r>
      <rPr>
        <b/>
        <sz val="10"/>
        <rFont val="Arial"/>
        <family val="2"/>
      </rPr>
      <t xml:space="preserve">
abzüglich
VOR-
belastung</t>
    </r>
  </si>
  <si>
    <t>ABGABE-
SATZ
(ggf. 
ermäßigt)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</si>
  <si>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/a</t>
    </r>
  </si>
  <si>
    <t>von Aufwendungen nach § 10 Abs. 3 bzw. Abs. 4 AbwAG</t>
  </si>
  <si>
    <t>Blatt 1 von 3</t>
  </si>
  <si>
    <t xml:space="preserve">Es wurde ein Antrag auf Verrechnung </t>
  </si>
  <si>
    <t>nach § 10 Abs. 3 AbwAG</t>
  </si>
  <si>
    <t>nach § 10 Abs. 4 AbwAG   gestellt.</t>
  </si>
  <si>
    <t>Der Antrag wurde fristgerecht gestellt:</t>
  </si>
  <si>
    <t>(bis Ablauf der Festsetzungsverjährung; vgl. § 10 Abs. 2 Satz 3 HAbwAG)</t>
  </si>
  <si>
    <t>Der Antragsteller (Abgabepflichtige) ist verrechnungsberechtigt:</t>
  </si>
  <si>
    <t>(vgl. Nr. 4.1 Abs. 1 VwV-AbwAG/HAbwAG)</t>
  </si>
  <si>
    <t>Beschreibung der Baumaßnahme</t>
  </si>
  <si>
    <t>Eine Beschreibung der durchgeführten Maßnahme liegt vor:</t>
  </si>
  <si>
    <t>(vgl. Nr. 4.1 Abs. 3 VwV-AbwAG/HAbwAG)</t>
  </si>
  <si>
    <t>Es handelt sich um folgende Maßnahme:</t>
  </si>
  <si>
    <t>Erforderliche Angaben und Nachweise</t>
  </si>
  <si>
    <t>Mitteilung über Zeitpunkt der tatsächlichen Inbetriebnahme / Zuführung</t>
  </si>
  <si>
    <t xml:space="preserve">Die tatsächliche Inbetriebnahme der errichteten / erweiterten Abwasserbehandlungsanlage  </t>
  </si>
  <si>
    <t>(§ 10 Abs. 3 AbwAG)</t>
  </si>
  <si>
    <t xml:space="preserve">Die tatsächliche (erstmalige) Zuführung einer vorhandenen Einleitung an eine Abwasserbehandlungsanlage </t>
  </si>
  <si>
    <t>(§ 10 Abs. 4 AbwAG)</t>
  </si>
  <si>
    <t>ist nach Mitteilung des Abgabepflichtigen erfolgt am:</t>
  </si>
  <si>
    <t>.</t>
  </si>
  <si>
    <t xml:space="preserve"> [TT].[MM].[JJJJ]</t>
  </si>
  <si>
    <t>Der maßgebliche Dreijahreszeitraum für die Verrechnung ist:</t>
  </si>
  <si>
    <t xml:space="preserve">bis </t>
  </si>
  <si>
    <t xml:space="preserve"> [TT.MM.JJJJ]</t>
  </si>
  <si>
    <t>Frachtminderungsnachweis(e)</t>
  </si>
  <si>
    <t>bei Verrechnung nach § 10 Abs. 3 AbwAG:</t>
  </si>
  <si>
    <t>Nachweis einer mindestens 20 %igen Frachtminderung liegt vor:</t>
  </si>
  <si>
    <t>(nach § 3 Abs. 2 Satz 1 HAbwAG)</t>
  </si>
  <si>
    <t xml:space="preserve">Nachweis über die Minderung der Gesamtschadstoffracht liegt vor: </t>
  </si>
  <si>
    <t>bei Verrechnung nach § 10 Abs. 4 AbwAG:</t>
  </si>
  <si>
    <t>(nach § 3 Abs. 3 HAbwAG)</t>
  </si>
  <si>
    <t>Erforderliche Angaben und Nachweise  (Fortsetzung)</t>
  </si>
  <si>
    <t>c)</t>
  </si>
  <si>
    <t>Erläuterungsbericht mit Darlegung, dass die nachzuweisende Frachtminderung nach § 10 Abs. 3 bzw. Abs. 4 AbwAG</t>
  </si>
  <si>
    <t>tatsächlich durch die zur Verrechnung</t>
  </si>
  <si>
    <t>vorgesehene Maßnahme(n) erzielt wurde, liegt vor:</t>
  </si>
  <si>
    <t>d)</t>
  </si>
  <si>
    <t>Kosten der Maßnahmen laut Abschlussrechnung liegen vor:</t>
  </si>
  <si>
    <t>e)</t>
  </si>
  <si>
    <t>Rechnungen und Belege über die geleisteten Zahlungen liegen vor:</t>
  </si>
  <si>
    <t>4.</t>
  </si>
  <si>
    <t>Ermittlung der verrechnungsfähigen Aufwendungen</t>
  </si>
  <si>
    <t xml:space="preserve"> €</t>
  </si>
  <si>
    <r>
      <t>Aufwendungen / Zahlungen durch den Abgabepflichtigen</t>
    </r>
    <r>
      <rPr>
        <vertAlign val="superscript"/>
        <sz val="12"/>
        <rFont val="Arial"/>
        <family val="2"/>
      </rPr>
      <t>1</t>
    </r>
  </si>
  <si>
    <t>Aufwendungsanteile für Maßnahmen, die nicht verrechnungsfähig sind</t>
  </si>
  <si>
    <t>verrechnungsfähige Aufwendungen insgesamt</t>
  </si>
  <si>
    <t>5.</t>
  </si>
  <si>
    <t>Ermittlung der verrechnungsfähigen Abwasserabgabe</t>
  </si>
  <si>
    <t>bei Verrechnung</t>
  </si>
  <si>
    <t>zusätzlich bei Verrechnung</t>
  </si>
  <si>
    <t>Anteilige Abgabe
(tagesgenau)</t>
  </si>
  <si>
    <t>nach § 10 Abs. 3 AbwAG:</t>
  </si>
  <si>
    <t>nach § 10 Abs. 4 AbwAG</t>
  </si>
  <si>
    <t xml:space="preserve">Abgabe für Einleitung </t>
  </si>
  <si>
    <t>Abgabe für vorhandene,</t>
  </si>
  <si>
    <t>(bezogen auf 
Verrechnungszeitraum)</t>
  </si>
  <si>
    <t xml:space="preserve">aus Abwasserbehandlungsanlage </t>
  </si>
  <si>
    <t>zumindest teilweise</t>
  </si>
  <si>
    <t>Summe</t>
  </si>
  <si>
    <t>entfallene Einleitung</t>
  </si>
  <si>
    <t>6.</t>
  </si>
  <si>
    <t xml:space="preserve">Für die o. g. Maßnahme wird der Verrechnungsbetrag auf insgesamt </t>
  </si>
  <si>
    <t xml:space="preserve">festgesetzt. </t>
  </si>
  <si>
    <t>Nur Abwasserabgabepflichtige, bei denen für die Errichtung oder Erweiterung einer Abwasseranlage selbst Aufwendungen entstehen, sind verrechnungs-</t>
  </si>
  <si>
    <t>berechtigt (Personenidentität), es sei denn, § 3 Abs. 4 HAbwAG kommt zur Anwendung. Ansonsten scheidet eine Verrechnung aus, wenn Abwasser-</t>
  </si>
  <si>
    <t xml:space="preserve">abgabepflichtiger und derjenige, der eine Investition tätigt, nicht identisch sind. </t>
  </si>
  <si>
    <t>Verrechnung</t>
  </si>
  <si>
    <t xml:space="preserve">7. </t>
  </si>
  <si>
    <t>€</t>
  </si>
  <si>
    <t>verrechnet.</t>
  </si>
  <si>
    <t xml:space="preserve">Es ist ein Betrag von </t>
  </si>
  <si>
    <t>zu verrechnen.</t>
  </si>
  <si>
    <r>
      <t>nachzuerheben.</t>
    </r>
    <r>
      <rPr>
        <b/>
        <vertAlign val="superscript"/>
        <sz val="12"/>
        <rFont val="Arial"/>
        <family val="2"/>
      </rPr>
      <t>1</t>
    </r>
  </si>
  <si>
    <r>
      <t xml:space="preserve">8.    </t>
    </r>
    <r>
      <rPr>
        <b/>
        <u/>
        <sz val="12"/>
        <rFont val="Arial"/>
        <family val="2"/>
      </rPr>
      <t>Begründungen, Erläuterungen, Hinweise:</t>
    </r>
  </si>
  <si>
    <t>Nach § 10 Abs. 3 Satz 5 AbwAG ist die nacherhobene Abgabe in den Fällen, in denen die errichtete oder erweiterte Abwasserbehandlungsanlage</t>
  </si>
  <si>
    <t>vorläufig verrechnungsfähige Aufwendungen insgesamt</t>
  </si>
  <si>
    <t>vorläufig verrechnungsfähig,</t>
  </si>
  <si>
    <t>vorläufig verrechnungsfähig.</t>
  </si>
  <si>
    <t>können</t>
  </si>
  <si>
    <t>vorläufig verrechnet werden.</t>
  </si>
  <si>
    <t>(Abgabesatz) =</t>
  </si>
  <si>
    <t>wurde entsprochen.</t>
  </si>
  <si>
    <t>wurde nur teilweise entsprochen.</t>
  </si>
  <si>
    <t>wurde nicht entsprochen.</t>
  </si>
  <si>
    <t>Befestigte Fläche, für die eine Niederschlagswasserpauschale zu zahlen ist:</t>
  </si>
  <si>
    <t>Hektar    *   18   =</t>
  </si>
  <si>
    <t xml:space="preserve">Die eingesetzte Fläche </t>
  </si>
  <si>
    <t>Begründungen, Erläuterungen, Hinweise:</t>
  </si>
  <si>
    <t>Dem Antrag auf Abgabefreiheit nach § 5 Abs. 1 oder Abs. 2 HAbwAG</t>
  </si>
  <si>
    <t>entspricht der Abgabeerklärung.</t>
  </si>
  <si>
    <t>entspricht nicht der Abgabeerklärung.</t>
  </si>
  <si>
    <t>Anlage 
NW GEW</t>
  </si>
  <si>
    <t>für das Einleiten von Niederschlagswasser über nicht-öffentliche Kanalisationen</t>
  </si>
  <si>
    <t>Nach § 7 Abs. 1 AbwAG sind der Abgabenberechnung 18 Schadeinheiten je volles Hektar zugrunde zu legen, wenn die befestigten 
gewerblichen Flächen größer als 3 Hektar sind.</t>
  </si>
  <si>
    <t>zu erstattender Verrechnungsbetrag
(Anlage VR, Blatt 3 / VVR)</t>
  </si>
  <si>
    <t>nachzuerhebender Verrechnungsbetrag
(Anlage VR, Blatt 3)</t>
  </si>
  <si>
    <r>
      <t>Antragstellung auf Berücksichtigung einer Vorbelastung</t>
    </r>
    <r>
      <rPr>
        <vertAlign val="superscript"/>
        <sz val="12"/>
        <rFont val="Arial"/>
        <family val="2"/>
      </rPr>
      <t>1</t>
    </r>
  </si>
  <si>
    <r>
      <rPr>
        <sz val="11"/>
        <rFont val="Arial Narrow"/>
        <family val="2"/>
      </rPr>
      <t>VORBELASTUNG</t>
    </r>
    <r>
      <rPr>
        <sz val="11"/>
        <rFont val="Arial"/>
        <family val="2"/>
      </rPr>
      <t xml:space="preserve">
in Schad-
einheiten</t>
    </r>
  </si>
  <si>
    <r>
      <t xml:space="preserve">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</t>
    </r>
    <r>
      <rPr>
        <vertAlign val="subscript"/>
        <sz val="10"/>
        <rFont val="Arial"/>
        <family val="2"/>
      </rPr>
      <t>EI</t>
    </r>
  </si>
  <si>
    <t>Angabe erf.</t>
  </si>
  <si>
    <t>Verlagungs-
jahr</t>
  </si>
  <si>
    <t>für das Einleiten von Abwasser aus der Abwasserbehandlungsanlage</t>
  </si>
  <si>
    <t>für Niederschlagswasser (Anlage NW GEW)</t>
  </si>
  <si>
    <r>
      <t xml:space="preserve"> </t>
    </r>
    <r>
      <rPr>
        <u/>
        <sz val="9"/>
        <rFont val="Arial"/>
        <family val="2"/>
      </rPr>
      <t xml:space="preserve">[8]*[9] </t>
    </r>
    <r>
      <rPr>
        <sz val="9"/>
        <rFont val="Arial"/>
        <family val="2"/>
      </rPr>
      <t xml:space="preserve"> + [8]
100                                                                                        </t>
    </r>
  </si>
  <si>
    <t>[10]*[11]</t>
  </si>
  <si>
    <r>
      <rPr>
        <b/>
        <sz val="11"/>
        <rFont val="Arial"/>
        <family val="2"/>
      </rPr>
      <t>Ermäßigung 
des Abgabesatzes</t>
    </r>
    <r>
      <rPr>
        <b/>
        <sz val="10"/>
        <rFont val="Arial"/>
        <family val="2"/>
      </rPr>
      <t xml:space="preserve">
(wegen Einhaltung der 
Mindestanforderungen)</t>
    </r>
  </si>
  <si>
    <r>
      <rPr>
        <vertAlign val="superscript"/>
        <sz val="9"/>
        <rFont val="Arial"/>
        <family val="2"/>
      </rPr>
      <t>1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  Bitte den Wert der Mindestanforderung des entsprechenden Anhangs der Abwasserverordnung (AbwV) einsetzen</t>
    </r>
  </si>
  <si>
    <t xml:space="preserve">  entspricht der Ermittlung durch Behörde  (VwV Nr. 3.1.6 Abs. 2)</t>
  </si>
  <si>
    <t xml:space="preserve">  wurde geschätzt.</t>
  </si>
  <si>
    <t>Berechnung der Abwasserabgabe für das Einleiten von Abwasser</t>
  </si>
  <si>
    <t>aus der Abwasserbehandlungsanlage</t>
  </si>
  <si>
    <r>
      <t>(</t>
    </r>
    <r>
      <rPr>
        <u/>
        <sz val="10"/>
        <rFont val="Arial Narrow"/>
        <family val="2"/>
      </rPr>
      <t>ohne Erhöhungsanteil</t>
    </r>
    <r>
      <rPr>
        <sz val="10"/>
        <rFont val="Arial Narrow"/>
        <family val="2"/>
      </rPr>
      <t xml:space="preserve"> nach § 4 (4) AbwAG)</t>
    </r>
  </si>
  <si>
    <t>programms und der Ergebnisse der staatlichen Überwachung eingehalten?</t>
  </si>
  <si>
    <r>
      <t xml:space="preserve">bitte parameterbezogen </t>
    </r>
    <r>
      <rPr>
        <b/>
        <i/>
        <sz val="10"/>
        <color rgb="FFFF3399"/>
        <rFont val="Arial"/>
        <family val="2"/>
      </rPr>
      <t>ANKREUZEN</t>
    </r>
    <r>
      <rPr>
        <b/>
        <i/>
        <sz val="10"/>
        <color rgb="FFFF0000"/>
        <rFont val="Arial"/>
        <family val="2"/>
      </rPr>
      <t xml:space="preserve"> </t>
    </r>
    <r>
      <rPr>
        <b/>
        <i/>
        <sz val="10"/>
        <color theme="1"/>
        <rFont val="Arial"/>
        <family val="2"/>
      </rPr>
      <t xml:space="preserve"> (keine Zahlenwerte)</t>
    </r>
  </si>
  <si>
    <t>Niedrigererklärung mit Darlegung der Umstände, auf denen die Erklärung</t>
  </si>
  <si>
    <t>beruht, wurde mindestens 2 Wochen vor dem Erklärungszeitraum vorlegt?</t>
  </si>
  <si>
    <r>
      <t xml:space="preserve">  höchstes Messergebnis aus behördlicher Überwachung im Veranlagungsjahr</t>
    </r>
    <r>
      <rPr>
        <vertAlign val="superscript"/>
        <sz val="11"/>
        <color theme="1"/>
        <rFont val="Arial"/>
        <family val="2"/>
      </rPr>
      <t>1</t>
    </r>
  </si>
  <si>
    <r>
      <t xml:space="preserve">  nicht im Bescheid festgelegt, da nicht über dem Schwellenwert zu erwarten</t>
    </r>
    <r>
      <rPr>
        <vertAlign val="superscript"/>
        <sz val="11"/>
        <rFont val="Arial"/>
        <family val="2"/>
      </rPr>
      <t>2</t>
    </r>
  </si>
  <si>
    <t>(§ 7 Abs. 1 Satz 2 HAbwAG)</t>
  </si>
  <si>
    <t>Werte für Ermittlung der Zahl der Schadeinheiten (SE)</t>
  </si>
  <si>
    <t>Werte für Ermittlung der Zahl der SE</t>
  </si>
  <si>
    <t>Dem Antrag auf Abgabefreiheit nach § 5 Abs. 3 HAbwAG  (Bauzeitbefreiung)</t>
  </si>
  <si>
    <t xml:space="preserve"> siehe § 6 Abs. 1 Satz 2 AbwAG und Nr. 3.1.3 Abs. 3 VwV-AbwAG/HAbwAG</t>
  </si>
  <si>
    <t xml:space="preserve"> siehe § 4 Abs. 1 Satz 4 AbwAG und Nr. 3.1.3 Abs. 4 VwV-AbwAG/HAbwAG</t>
  </si>
  <si>
    <r>
      <t>1</t>
    </r>
    <r>
      <rPr>
        <sz val="8"/>
        <rFont val="Arial"/>
        <family val="2"/>
      </rPr>
      <t xml:space="preserve">  Eine abgaberechtliche Wirkung ergibt sich bei der Heruntererklärung eines Wertes nur dann, wenn alle Voraussetzungen nach § 4 Abs. 5 AbwAG erfüllt sind (siehe auch Tabellenblatt IG 1)</t>
    </r>
  </si>
  <si>
    <t>Zuführungsanlage nicht in Betrieb genommen wird oder nicht insgesamt eine Minderung der Schadstofffracht erreicht wird.</t>
  </si>
  <si>
    <t xml:space="preserve">plus Verzinsung  </t>
  </si>
  <si>
    <t xml:space="preserve">d. h. insgesamt   </t>
  </si>
  <si>
    <r>
      <rPr>
        <sz val="12"/>
        <rFont val="Arial Narrow"/>
        <family val="2"/>
      </rPr>
      <t xml:space="preserve">   (nach § 10 Abs. 3 Satz 5 AbwAG i. V. m. § 238 Abgabenordnung)</t>
    </r>
    <r>
      <rPr>
        <vertAlign val="superscript"/>
        <sz val="12"/>
        <rFont val="Arial Narrow"/>
        <family val="2"/>
      </rPr>
      <t>1</t>
    </r>
  </si>
  <si>
    <r>
      <t xml:space="preserve">nicht in Betrieb genommen wird oder eine Minderung um mindestens 20 % nicht erreicht wird, rückwirkend vom </t>
    </r>
    <r>
      <rPr>
        <u/>
        <sz val="10"/>
        <rFont val="Arial"/>
        <family val="2"/>
      </rPr>
      <t>Zeitpunkt der Fälligkeit</t>
    </r>
    <r>
      <rPr>
        <sz val="10"/>
        <rFont val="Arial"/>
        <family val="2"/>
      </rPr>
      <t xml:space="preserve"> an </t>
    </r>
  </si>
  <si>
    <t>entsprechend § 238 Abgabenordnung (AO) zu verzinsen. Für Fälle des § 10 Abs. 4 gilt dies entsprechend, wenn die errichtete oder erweiterte</t>
  </si>
  <si>
    <r>
      <t>Bei dem "</t>
    </r>
    <r>
      <rPr>
        <u/>
        <sz val="10"/>
        <rFont val="Arial"/>
        <family val="2"/>
      </rPr>
      <t>Zeitpunkt der Fälligkeit</t>
    </r>
    <r>
      <rPr>
        <sz val="10"/>
        <rFont val="Arial"/>
        <family val="2"/>
      </rPr>
      <t xml:space="preserve">" handelt es sich um den Fälligkeitstermin, zu dem die Abgabe ohne Verrechnung zu entrichten gewesen wäre; </t>
    </r>
  </si>
  <si>
    <t>es handelt sich nicht um den (späteren) Fälligkeitstermin des "Nachzahlungsbescheides".</t>
  </si>
  <si>
    <t xml:space="preserve">Nach § 238 Abs. 1 Satz 1 AO betragen die Zinsen für jeden Monat einhalb Prozent. Sie sind von dem Tag an, an dem der Zinslauf beginnt, nur </t>
  </si>
  <si>
    <t>für volle Monate zu zahlen; angefangene Monate bleiben außer Ansatz. Für die Berechnung der Zinsen wird der zu verzinsende Betrag auf den</t>
  </si>
  <si>
    <t>nächsten durch 50 Euro teilbaren Betrag abgerundet (§ 238 Abs. 2 AO).</t>
  </si>
  <si>
    <t>v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</si>
  <si>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Schadeinheiten  *</t>
    </r>
  </si>
  <si>
    <t>Blatt 5 - 1</t>
  </si>
  <si>
    <t>Blatt 5 - 2</t>
  </si>
  <si>
    <t>Blatt 5 - 3</t>
  </si>
  <si>
    <t>Hess. Min. Landw. u. Umw. Transfer</t>
  </si>
  <si>
    <t>Name:</t>
  </si>
  <si>
    <t xml:space="preserve">          IBAN: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</si>
</sst>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.0"/>
    <numFmt numFmtId="165" formatCode="#,##0&quot; kg/a&quot;"/>
    <numFmt numFmtId="166" formatCode="0&quot; kg&quot;"/>
    <numFmt numFmtId="167" formatCode="#,##0.0&quot; mg/l&quot;"/>
    <numFmt numFmtId="168" formatCode="#,##0.00\ &quot;€&quot;"/>
    <numFmt numFmtId="169" formatCode="d/m/yyyy;@"/>
    <numFmt numFmtId="170" formatCode="#,##0.00&quot; mg/l&quot;"/>
    <numFmt numFmtId="171" formatCode="#,##0&quot; m³/a&quot;"/>
    <numFmt numFmtId="172" formatCode="#,##0.00&quot; µg/l&quot;"/>
    <numFmt numFmtId="173" formatCode="#,##0.0&quot; µg/l&quot;"/>
    <numFmt numFmtId="174" formatCode="yyyy"/>
    <numFmt numFmtId="175" formatCode="#,##0.00_ ;\-#,##0.00\ "/>
    <numFmt numFmtId="176" formatCode="#,##0.00\ _€"/>
    <numFmt numFmtId="177" formatCode="#,##0.0"/>
  </numFmts>
  <fonts count="7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Swiss742SWC"/>
    </font>
    <font>
      <b/>
      <sz val="1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Times New Roman"/>
      <family val="1"/>
    </font>
    <font>
      <b/>
      <u/>
      <sz val="11"/>
      <name val="Arial"/>
      <family val="2"/>
    </font>
    <font>
      <sz val="11"/>
      <name val="Swiss721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vertAlign val="superscript"/>
      <sz val="9"/>
      <name val="Arial"/>
      <family val="2"/>
    </font>
    <font>
      <i/>
      <sz val="8"/>
      <name val="Arial"/>
      <family val="2"/>
    </font>
    <font>
      <vertAlign val="subscript"/>
      <sz val="10"/>
      <name val="Arial"/>
      <family val="2"/>
    </font>
    <font>
      <b/>
      <sz val="18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color indexed="57"/>
      <name val="Arial"/>
      <family val="2"/>
    </font>
    <font>
      <b/>
      <sz val="10"/>
      <color indexed="57"/>
      <name val="Arial"/>
      <family val="2"/>
    </font>
    <font>
      <b/>
      <i/>
      <sz val="11"/>
      <color indexed="57"/>
      <name val="Arial"/>
      <family val="2"/>
    </font>
    <font>
      <sz val="8"/>
      <name val="Arial"/>
      <family val="2"/>
    </font>
    <font>
      <b/>
      <sz val="11"/>
      <color indexed="57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1"/>
      <color indexed="57"/>
      <name val="Swiss742SWC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u/>
      <sz val="11"/>
      <name val="Arial"/>
      <family val="2"/>
    </font>
    <font>
      <vertAlign val="superscript"/>
      <sz val="11"/>
      <name val="Arial"/>
      <family val="2"/>
    </font>
    <font>
      <b/>
      <vertAlign val="superscript"/>
      <sz val="12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  <font>
      <b/>
      <vertAlign val="subscript"/>
      <sz val="11"/>
      <name val="Arial"/>
      <family val="2"/>
    </font>
    <font>
      <sz val="8"/>
      <color rgb="FF000000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Calibri"/>
      <family val="2"/>
    </font>
    <font>
      <b/>
      <sz val="13"/>
      <name val="Arial"/>
      <family val="2"/>
    </font>
    <font>
      <b/>
      <u/>
      <sz val="9"/>
      <name val="Arial"/>
      <family val="2"/>
    </font>
    <font>
      <b/>
      <vertAlign val="superscript"/>
      <sz val="9"/>
      <name val="Arial"/>
      <family val="2"/>
    </font>
    <font>
      <b/>
      <i/>
      <sz val="9"/>
      <name val="Arial Narrow"/>
      <family val="2"/>
    </font>
    <font>
      <i/>
      <sz val="10"/>
      <name val="Arial"/>
      <family val="2"/>
    </font>
    <font>
      <i/>
      <sz val="9"/>
      <name val="Arial"/>
      <family val="2"/>
    </font>
    <font>
      <i/>
      <u/>
      <sz val="8"/>
      <name val="Arial"/>
      <family val="2"/>
    </font>
    <font>
      <u/>
      <sz val="12"/>
      <name val="Arial"/>
      <family val="2"/>
    </font>
    <font>
      <sz val="12"/>
      <name val="Arial Narrow"/>
      <family val="2"/>
    </font>
    <font>
      <sz val="11"/>
      <name val="Arial Narrow"/>
      <family val="2"/>
    </font>
    <font>
      <vertAlign val="superscript"/>
      <sz val="12"/>
      <name val="Arial"/>
      <family val="2"/>
    </font>
    <font>
      <sz val="10"/>
      <name val="Arial Narrow"/>
      <family val="2"/>
    </font>
    <font>
      <b/>
      <sz val="12"/>
      <color indexed="8"/>
      <name val="Arial"/>
      <family val="2"/>
    </font>
    <font>
      <b/>
      <i/>
      <sz val="10"/>
      <color theme="1"/>
      <name val="Arial"/>
      <family val="2"/>
    </font>
    <font>
      <u/>
      <sz val="10"/>
      <name val="Arial Narrow"/>
      <family val="2"/>
    </font>
    <font>
      <b/>
      <i/>
      <sz val="10"/>
      <color rgb="FFFF0000"/>
      <name val="Arial"/>
      <family val="2"/>
    </font>
    <font>
      <b/>
      <i/>
      <sz val="10"/>
      <color rgb="FFFF3399"/>
      <name val="Arial"/>
      <family val="2"/>
    </font>
    <font>
      <vertAlign val="superscript"/>
      <sz val="11"/>
      <color theme="1"/>
      <name val="Arial"/>
      <family val="2"/>
    </font>
    <font>
      <sz val="11"/>
      <color indexed="57"/>
      <name val="Arial"/>
      <family val="2"/>
    </font>
    <font>
      <vertAlign val="superscript"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72">
    <xf numFmtId="0" fontId="0" fillId="0" borderId="0" xfId="0"/>
    <xf numFmtId="0" fontId="4" fillId="0" borderId="0" xfId="0" applyFont="1"/>
    <xf numFmtId="0" fontId="3" fillId="0" borderId="0" xfId="0" applyFont="1"/>
    <xf numFmtId="0" fontId="10" fillId="0" borderId="0" xfId="0" applyFont="1" applyAlignment="1">
      <alignment horizontal="left" vertical="top" wrapText="1"/>
    </xf>
    <xf numFmtId="0" fontId="8" fillId="0" borderId="0" xfId="0" applyFont="1"/>
    <xf numFmtId="0" fontId="10" fillId="0" borderId="0" xfId="0" applyFont="1"/>
    <xf numFmtId="0" fontId="15" fillId="0" borderId="0" xfId="0" applyFont="1"/>
    <xf numFmtId="0" fontId="4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0" fillId="0" borderId="0" xfId="0" applyBorder="1"/>
    <xf numFmtId="0" fontId="25" fillId="0" borderId="0" xfId="0" applyFont="1"/>
    <xf numFmtId="0" fontId="4" fillId="0" borderId="0" xfId="0" applyFont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49" fontId="10" fillId="0" borderId="0" xfId="0" applyNumberFormat="1" applyFont="1" applyAlignment="1">
      <alignment vertical="top" wrapText="1"/>
    </xf>
    <xf numFmtId="0" fontId="25" fillId="0" borderId="0" xfId="0" applyFont="1" applyBorder="1"/>
    <xf numFmtId="0" fontId="0" fillId="0" borderId="0" xfId="0" applyAlignment="1">
      <alignment horizontal="center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28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49" fontId="10" fillId="0" borderId="0" xfId="0" applyNumberFormat="1" applyFont="1" applyAlignment="1">
      <alignment horizontal="right" vertical="top"/>
    </xf>
    <xf numFmtId="4" fontId="25" fillId="0" borderId="0" xfId="0" applyNumberFormat="1" applyFont="1" applyBorder="1"/>
    <xf numFmtId="0" fontId="4" fillId="0" borderId="0" xfId="0" applyFont="1" applyAlignment="1">
      <alignment wrapText="1"/>
    </xf>
    <xf numFmtId="16" fontId="4" fillId="0" borderId="0" xfId="0" applyNumberFormat="1" applyFont="1"/>
    <xf numFmtId="4" fontId="25" fillId="0" borderId="0" xfId="0" applyNumberFormat="1" applyFont="1" applyBorder="1" applyAlignment="1"/>
    <xf numFmtId="4" fontId="3" fillId="0" borderId="0" xfId="0" applyNumberFormat="1" applyFont="1" applyBorder="1" applyAlignment="1">
      <alignment horizontal="right" vertical="top" wrapText="1"/>
    </xf>
    <xf numFmtId="0" fontId="10" fillId="0" borderId="0" xfId="0" applyFont="1" applyBorder="1"/>
    <xf numFmtId="4" fontId="10" fillId="0" borderId="0" xfId="0" applyNumberFormat="1" applyFont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25" fillId="0" borderId="0" xfId="0" applyFont="1" applyFill="1"/>
    <xf numFmtId="0" fontId="1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32" fillId="0" borderId="0" xfId="0" applyFont="1"/>
    <xf numFmtId="0" fontId="7" fillId="0" borderId="0" xfId="0" applyFont="1" applyAlignment="1">
      <alignment horizontal="center"/>
    </xf>
    <xf numFmtId="0" fontId="35" fillId="0" borderId="0" xfId="0" applyFont="1"/>
    <xf numFmtId="0" fontId="4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10" fillId="0" borderId="0" xfId="0" applyFont="1" applyFill="1"/>
    <xf numFmtId="16" fontId="4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2" fontId="25" fillId="0" borderId="0" xfId="0" applyNumberFormat="1" applyFont="1" applyFill="1" applyBorder="1" applyAlignment="1">
      <alignment horizontal="right"/>
    </xf>
    <xf numFmtId="0" fontId="25" fillId="0" borderId="0" xfId="0" applyFont="1" applyFill="1" applyBorder="1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25" fillId="0" borderId="0" xfId="0" applyFont="1" applyProtection="1">
      <protection locked="0"/>
    </xf>
    <xf numFmtId="0" fontId="37" fillId="0" borderId="0" xfId="0" applyFont="1" applyAlignment="1"/>
    <xf numFmtId="0" fontId="3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49" fontId="0" fillId="0" borderId="0" xfId="0" applyNumberFormat="1"/>
    <xf numFmtId="0" fontId="25" fillId="0" borderId="0" xfId="0" applyFont="1" applyFill="1" applyBorder="1" applyAlignment="1" applyProtection="1">
      <protection locked="0"/>
    </xf>
    <xf numFmtId="0" fontId="8" fillId="3" borderId="13" xfId="0" applyFont="1" applyFill="1" applyBorder="1" applyAlignment="1" applyProtection="1">
      <alignment horizontal="center" vertical="top" wrapText="1"/>
      <protection locked="0"/>
    </xf>
    <xf numFmtId="0" fontId="34" fillId="3" borderId="14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 vertical="top" wrapText="1"/>
      <protection locked="0"/>
    </xf>
    <xf numFmtId="173" fontId="8" fillId="3" borderId="12" xfId="0" applyNumberFormat="1" applyFont="1" applyFill="1" applyBorder="1" applyAlignment="1" applyProtection="1">
      <alignment horizontal="right" vertical="top" wrapText="1" indent="2"/>
      <protection locked="0"/>
    </xf>
    <xf numFmtId="173" fontId="8" fillId="3" borderId="13" xfId="0" applyNumberFormat="1" applyFont="1" applyFill="1" applyBorder="1" applyAlignment="1" applyProtection="1">
      <alignment horizontal="right" vertical="top" wrapText="1" indent="2"/>
      <protection locked="0"/>
    </xf>
    <xf numFmtId="173" fontId="34" fillId="3" borderId="14" xfId="0" applyNumberFormat="1" applyFont="1" applyFill="1" applyBorder="1" applyAlignment="1" applyProtection="1">
      <alignment horizontal="right" indent="2"/>
      <protection locked="0"/>
    </xf>
    <xf numFmtId="173" fontId="34" fillId="3" borderId="2" xfId="0" applyNumberFormat="1" applyFont="1" applyFill="1" applyBorder="1" applyAlignment="1" applyProtection="1">
      <alignment horizontal="right" indent="2"/>
      <protection locked="0"/>
    </xf>
    <xf numFmtId="173" fontId="8" fillId="3" borderId="3" xfId="0" applyNumberFormat="1" applyFont="1" applyFill="1" applyBorder="1" applyAlignment="1" applyProtection="1">
      <alignment horizontal="right" vertical="top" wrapText="1" indent="2"/>
      <protection locked="0"/>
    </xf>
    <xf numFmtId="0" fontId="8" fillId="0" borderId="18" xfId="0" applyFont="1" applyFill="1" applyBorder="1" applyAlignment="1" applyProtection="1">
      <alignment vertical="top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0" fillId="0" borderId="26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26" xfId="0" applyBorder="1" applyProtection="1"/>
    <xf numFmtId="0" fontId="8" fillId="0" borderId="33" xfId="0" applyFont="1" applyFill="1" applyBorder="1" applyAlignment="1" applyProtection="1">
      <alignment vertical="top" wrapText="1"/>
    </xf>
    <xf numFmtId="0" fontId="0" fillId="0" borderId="34" xfId="0" applyBorder="1" applyProtection="1"/>
    <xf numFmtId="0" fontId="8" fillId="0" borderId="4" xfId="0" applyFont="1" applyFill="1" applyBorder="1" applyAlignment="1" applyProtection="1">
      <alignment horizontal="center" vertical="top" wrapText="1"/>
    </xf>
    <xf numFmtId="0" fontId="0" fillId="0" borderId="4" xfId="0" applyBorder="1" applyProtection="1"/>
    <xf numFmtId="0" fontId="8" fillId="0" borderId="31" xfId="0" applyFont="1" applyFill="1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center"/>
    </xf>
    <xf numFmtId="0" fontId="8" fillId="0" borderId="11" xfId="0" applyFont="1" applyFill="1" applyBorder="1" applyAlignment="1" applyProtection="1">
      <alignment horizontal="center" vertical="top" wrapText="1"/>
    </xf>
    <xf numFmtId="0" fontId="0" fillId="0" borderId="35" xfId="0" applyBorder="1" applyProtection="1"/>
    <xf numFmtId="0" fontId="8" fillId="0" borderId="34" xfId="0" applyFont="1" applyFill="1" applyBorder="1" applyAlignment="1" applyProtection="1">
      <alignment horizontal="left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0" fillId="0" borderId="0" xfId="0" applyBorder="1" applyProtection="1"/>
    <xf numFmtId="0" fontId="0" fillId="0" borderId="7" xfId="0" applyBorder="1" applyAlignment="1" applyProtection="1">
      <alignment horizontal="center"/>
    </xf>
    <xf numFmtId="0" fontId="0" fillId="0" borderId="31" xfId="0" applyBorder="1" applyAlignment="1" applyProtection="1">
      <alignment horizontal="left"/>
    </xf>
    <xf numFmtId="0" fontId="8" fillId="0" borderId="35" xfId="0" applyFont="1" applyFill="1" applyBorder="1" applyAlignment="1" applyProtection="1">
      <alignment horizontal="center" vertical="top" wrapText="1"/>
    </xf>
    <xf numFmtId="0" fontId="0" fillId="0" borderId="33" xfId="0" applyBorder="1" applyProtection="1"/>
    <xf numFmtId="0" fontId="8" fillId="0" borderId="0" xfId="0" applyFont="1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/>
    </xf>
    <xf numFmtId="0" fontId="0" fillId="0" borderId="36" xfId="0" applyBorder="1" applyProtection="1"/>
    <xf numFmtId="0" fontId="0" fillId="0" borderId="28" xfId="0" applyBorder="1" applyProtection="1"/>
    <xf numFmtId="0" fontId="0" fillId="0" borderId="37" xfId="0" applyBorder="1" applyProtection="1"/>
    <xf numFmtId="0" fontId="0" fillId="0" borderId="31" xfId="0" applyBorder="1" applyProtection="1"/>
    <xf numFmtId="0" fontId="0" fillId="0" borderId="0" xfId="0" applyProtection="1"/>
    <xf numFmtId="172" fontId="8" fillId="0" borderId="13" xfId="0" applyNumberFormat="1" applyFont="1" applyFill="1" applyBorder="1" applyAlignment="1" applyProtection="1">
      <alignment horizontal="center"/>
    </xf>
    <xf numFmtId="172" fontId="8" fillId="0" borderId="14" xfId="0" applyNumberFormat="1" applyFont="1" applyFill="1" applyBorder="1" applyAlignment="1" applyProtection="1">
      <alignment horizontal="center"/>
    </xf>
    <xf numFmtId="172" fontId="8" fillId="0" borderId="12" xfId="0" applyNumberFormat="1" applyFont="1" applyFill="1" applyBorder="1" applyAlignment="1" applyProtection="1">
      <alignment horizontal="center"/>
    </xf>
    <xf numFmtId="49" fontId="36" fillId="0" borderId="0" xfId="0" applyNumberFormat="1" applyFont="1" applyBorder="1" applyAlignment="1">
      <alignment horizontal="left"/>
    </xf>
    <xf numFmtId="166" fontId="1" fillId="0" borderId="13" xfId="0" applyNumberFormat="1" applyFont="1" applyFill="1" applyBorder="1" applyAlignment="1" applyProtection="1">
      <alignment horizontal="right" vertical="center"/>
    </xf>
    <xf numFmtId="166" fontId="1" fillId="0" borderId="14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left"/>
      <protection locked="0"/>
    </xf>
    <xf numFmtId="0" fontId="11" fillId="0" borderId="0" xfId="0" applyFont="1" applyProtection="1"/>
    <xf numFmtId="49" fontId="4" fillId="0" borderId="0" xfId="0" applyNumberFormat="1" applyFont="1" applyBorder="1" applyAlignment="1">
      <alignment horizontal="left"/>
    </xf>
    <xf numFmtId="0" fontId="8" fillId="0" borderId="0" xfId="0" applyFont="1" applyBorder="1"/>
    <xf numFmtId="0" fontId="0" fillId="0" borderId="0" xfId="0" applyNumberFormat="1" applyAlignment="1">
      <alignment horizontal="center"/>
    </xf>
    <xf numFmtId="0" fontId="7" fillId="0" borderId="0" xfId="0" applyFont="1" applyAlignment="1"/>
    <xf numFmtId="14" fontId="8" fillId="3" borderId="15" xfId="0" applyNumberFormat="1" applyFont="1" applyFill="1" applyBorder="1" applyAlignment="1" applyProtection="1">
      <alignment horizontal="center" vertical="top" wrapText="1"/>
      <protection locked="0"/>
    </xf>
    <xf numFmtId="14" fontId="8" fillId="3" borderId="17" xfId="0" applyNumberFormat="1" applyFont="1" applyFill="1" applyBorder="1" applyAlignment="1" applyProtection="1">
      <alignment horizontal="center" vertical="top" wrapText="1"/>
      <protection locked="0"/>
    </xf>
    <xf numFmtId="14" fontId="8" fillId="3" borderId="29" xfId="0" applyNumberFormat="1" applyFont="1" applyFill="1" applyBorder="1" applyAlignment="1" applyProtection="1">
      <alignment horizontal="center" vertical="top" wrapText="1"/>
      <protection locked="0"/>
    </xf>
    <xf numFmtId="14" fontId="8" fillId="3" borderId="12" xfId="0" applyNumberFormat="1" applyFont="1" applyFill="1" applyBorder="1" applyAlignment="1" applyProtection="1">
      <alignment horizontal="center" vertical="top" wrapText="1"/>
      <protection locked="0"/>
    </xf>
    <xf numFmtId="14" fontId="8" fillId="3" borderId="13" xfId="0" applyNumberFormat="1" applyFont="1" applyFill="1" applyBorder="1" applyAlignment="1" applyProtection="1">
      <alignment horizontal="center" vertical="top" wrapText="1"/>
      <protection locked="0"/>
    </xf>
    <xf numFmtId="14" fontId="8" fillId="3" borderId="2" xfId="0" applyNumberFormat="1" applyFont="1" applyFill="1" applyBorder="1" applyAlignment="1" applyProtection="1">
      <alignment horizontal="center" vertical="top" wrapText="1"/>
      <protection locked="0"/>
    </xf>
    <xf numFmtId="14" fontId="8" fillId="3" borderId="14" xfId="0" applyNumberFormat="1" applyFont="1" applyFill="1" applyBorder="1" applyAlignment="1" applyProtection="1">
      <alignment horizontal="center"/>
      <protection locked="0"/>
    </xf>
    <xf numFmtId="14" fontId="8" fillId="3" borderId="2" xfId="0" applyNumberFormat="1" applyFont="1" applyFill="1" applyBorder="1" applyAlignment="1" applyProtection="1">
      <alignment horizontal="center"/>
      <protection locked="0"/>
    </xf>
    <xf numFmtId="14" fontId="8" fillId="3" borderId="3" xfId="0" applyNumberFormat="1" applyFont="1" applyFill="1" applyBorder="1" applyAlignment="1" applyProtection="1">
      <alignment horizontal="center" vertical="top" wrapText="1"/>
      <protection locked="0"/>
    </xf>
    <xf numFmtId="166" fontId="1" fillId="0" borderId="12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horizontal="left"/>
    </xf>
    <xf numFmtId="168" fontId="10" fillId="0" borderId="0" xfId="0" applyNumberFormat="1" applyFont="1" applyFill="1" applyBorder="1" applyAlignment="1" applyProtection="1">
      <alignment horizontal="right" vertical="distributed" wrapText="1" indent="2"/>
    </xf>
    <xf numFmtId="168" fontId="4" fillId="0" borderId="0" xfId="0" applyNumberFormat="1" applyFont="1" applyBorder="1" applyAlignment="1">
      <alignment horizontal="right" indent="2"/>
    </xf>
    <xf numFmtId="168" fontId="0" fillId="0" borderId="0" xfId="0" applyNumberFormat="1" applyBorder="1" applyAlignment="1">
      <alignment vertical="center"/>
    </xf>
    <xf numFmtId="0" fontId="1" fillId="0" borderId="0" xfId="0" applyFont="1"/>
    <xf numFmtId="169" fontId="7" fillId="2" borderId="46" xfId="0" applyNumberFormat="1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indent="2"/>
    </xf>
    <xf numFmtId="49" fontId="10" fillId="0" borderId="0" xfId="0" applyNumberFormat="1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 applyProtection="1"/>
    <xf numFmtId="0" fontId="0" fillId="0" borderId="0" xfId="0" applyAlignment="1" applyProtection="1">
      <alignment horizontal="right"/>
    </xf>
    <xf numFmtId="14" fontId="10" fillId="0" borderId="0" xfId="0" applyNumberFormat="1" applyFont="1" applyFill="1" applyBorder="1" applyAlignment="1" applyProtection="1">
      <alignment horizontal="right" indent="1"/>
    </xf>
    <xf numFmtId="0" fontId="10" fillId="0" borderId="0" xfId="0" applyFont="1" applyFill="1" applyBorder="1" applyAlignment="1"/>
    <xf numFmtId="168" fontId="10" fillId="0" borderId="0" xfId="0" applyNumberFormat="1" applyFont="1" applyFill="1" applyBorder="1" applyAlignment="1" applyProtection="1">
      <alignment vertical="distributed" wrapText="1"/>
      <protection locked="0"/>
    </xf>
    <xf numFmtId="0" fontId="25" fillId="0" borderId="0" xfId="0" applyFont="1" applyFill="1" applyAlignment="1" applyProtection="1"/>
    <xf numFmtId="0" fontId="25" fillId="0" borderId="5" xfId="0" applyFont="1" applyFill="1" applyBorder="1" applyAlignment="1" applyProtection="1"/>
    <xf numFmtId="0" fontId="25" fillId="0" borderId="5" xfId="0" applyFont="1" applyFill="1" applyBorder="1" applyProtection="1"/>
    <xf numFmtId="0" fontId="25" fillId="0" borderId="0" xfId="0" applyFont="1" applyFill="1" applyBorder="1" applyAlignment="1" applyProtection="1">
      <alignment horizontal="left" indent="1"/>
      <protection locked="0"/>
    </xf>
    <xf numFmtId="0" fontId="8" fillId="0" borderId="0" xfId="0" applyFont="1" applyFill="1"/>
    <xf numFmtId="0" fontId="3" fillId="0" borderId="0" xfId="0" applyFont="1" applyFill="1"/>
    <xf numFmtId="0" fontId="25" fillId="0" borderId="0" xfId="0" applyFont="1" applyFill="1" applyBorder="1" applyProtection="1"/>
    <xf numFmtId="0" fontId="25" fillId="0" borderId="0" xfId="0" applyFont="1" applyFill="1" applyBorder="1" applyAlignment="1" applyProtection="1"/>
    <xf numFmtId="0" fontId="7" fillId="0" borderId="6" xfId="0" applyFont="1" applyFill="1" applyBorder="1" applyAlignment="1" applyProtection="1">
      <alignment horizontal="center" vertical="center" wrapText="1"/>
    </xf>
    <xf numFmtId="0" fontId="1" fillId="0" borderId="0" xfId="2" applyFill="1" applyBorder="1" applyProtection="1"/>
    <xf numFmtId="0" fontId="1" fillId="0" borderId="0" xfId="2"/>
    <xf numFmtId="0" fontId="10" fillId="0" borderId="0" xfId="2" applyFont="1" applyFill="1" applyBorder="1" applyAlignment="1" applyProtection="1">
      <alignment horizontal="left" vertical="center"/>
    </xf>
    <xf numFmtId="0" fontId="1" fillId="0" borderId="0" xfId="2" applyProtection="1"/>
    <xf numFmtId="0" fontId="1" fillId="0" borderId="0" xfId="2" applyFill="1" applyProtection="1"/>
    <xf numFmtId="0" fontId="11" fillId="0" borderId="0" xfId="2" applyFont="1" applyProtection="1"/>
    <xf numFmtId="0" fontId="1" fillId="0" borderId="0" xfId="2" applyFont="1" applyProtection="1"/>
    <xf numFmtId="0" fontId="19" fillId="0" borderId="0" xfId="2" applyFont="1" applyProtection="1"/>
    <xf numFmtId="0" fontId="10" fillId="0" borderId="0" xfId="2" applyFont="1" applyProtection="1"/>
    <xf numFmtId="171" fontId="10" fillId="0" borderId="0" xfId="2" applyNumberFormat="1" applyFont="1" applyFill="1" applyBorder="1" applyAlignment="1" applyProtection="1"/>
    <xf numFmtId="171" fontId="10" fillId="0" borderId="0" xfId="2" applyNumberFormat="1" applyFont="1" applyFill="1" applyBorder="1" applyAlignment="1" applyProtection="1">
      <alignment horizontal="left" indent="4"/>
    </xf>
    <xf numFmtId="0" fontId="10" fillId="0" borderId="0" xfId="2" applyFont="1" applyBorder="1" applyProtection="1"/>
    <xf numFmtId="0" fontId="10" fillId="0" borderId="0" xfId="2" applyFont="1" applyFill="1" applyProtection="1"/>
    <xf numFmtId="0" fontId="10" fillId="0" borderId="0" xfId="2" applyFont="1"/>
    <xf numFmtId="3" fontId="10" fillId="0" borderId="0" xfId="2" applyNumberFormat="1" applyFont="1" applyFill="1" applyBorder="1" applyAlignment="1" applyProtection="1">
      <alignment horizontal="center"/>
    </xf>
    <xf numFmtId="14" fontId="10" fillId="0" borderId="5" xfId="2" applyNumberFormat="1" applyFont="1" applyFill="1" applyBorder="1" applyAlignment="1" applyProtection="1">
      <alignment horizontal="center"/>
    </xf>
    <xf numFmtId="0" fontId="10" fillId="0" borderId="5" xfId="2" applyFont="1" applyFill="1" applyBorder="1" applyAlignment="1" applyProtection="1">
      <alignment horizontal="center"/>
    </xf>
    <xf numFmtId="4" fontId="10" fillId="0" borderId="0" xfId="2" applyNumberFormat="1" applyFont="1" applyFill="1" applyBorder="1" applyAlignment="1" applyProtection="1"/>
    <xf numFmtId="171" fontId="1" fillId="0" borderId="0" xfId="2" applyNumberFormat="1" applyFont="1" applyFill="1" applyBorder="1" applyAlignment="1" applyProtection="1"/>
    <xf numFmtId="0" fontId="10" fillId="0" borderId="0" xfId="2" applyFont="1" applyFill="1" applyBorder="1" applyAlignment="1" applyProtection="1">
      <alignment horizontal="center"/>
    </xf>
    <xf numFmtId="0" fontId="10" fillId="0" borderId="0" xfId="2" applyFont="1" applyFill="1" applyBorder="1" applyAlignment="1" applyProtection="1">
      <alignment horizontal="left"/>
    </xf>
    <xf numFmtId="0" fontId="10" fillId="0" borderId="0" xfId="2" applyFont="1" applyAlignment="1" applyProtection="1">
      <alignment horizontal="left"/>
    </xf>
    <xf numFmtId="0" fontId="30" fillId="0" borderId="0" xfId="2" applyFont="1" applyAlignment="1" applyProtection="1">
      <alignment horizontal="left"/>
    </xf>
    <xf numFmtId="0" fontId="1" fillId="0" borderId="0" xfId="2" applyFont="1" applyAlignment="1" applyProtection="1">
      <alignment vertical="top"/>
    </xf>
    <xf numFmtId="0" fontId="10" fillId="0" borderId="0" xfId="2" applyFont="1" applyAlignment="1" applyProtection="1"/>
    <xf numFmtId="0" fontId="10" fillId="0" borderId="0" xfId="2" applyFont="1" applyAlignment="1" applyProtection="1">
      <alignment horizontal="left" indent="4"/>
    </xf>
    <xf numFmtId="0" fontId="30" fillId="0" borderId="0" xfId="2" applyFont="1" applyProtection="1"/>
    <xf numFmtId="0" fontId="4" fillId="0" borderId="0" xfId="2" applyFont="1" applyProtection="1"/>
    <xf numFmtId="0" fontId="48" fillId="0" borderId="0" xfId="2" applyFont="1" applyAlignment="1">
      <alignment horizontal="center"/>
    </xf>
    <xf numFmtId="0" fontId="4" fillId="0" borderId="25" xfId="2" applyFont="1" applyBorder="1" applyAlignment="1" applyProtection="1">
      <alignment horizontal="center"/>
    </xf>
    <xf numFmtId="0" fontId="10" fillId="0" borderId="25" xfId="2" applyFont="1" applyBorder="1" applyProtection="1"/>
    <xf numFmtId="0" fontId="10" fillId="0" borderId="46" xfId="2" applyFont="1" applyBorder="1" applyProtection="1"/>
    <xf numFmtId="0" fontId="10" fillId="0" borderId="17" xfId="2" applyFont="1" applyBorder="1" applyProtection="1"/>
    <xf numFmtId="0" fontId="48" fillId="0" borderId="2" xfId="2" applyFont="1" applyBorder="1" applyAlignment="1" applyProtection="1">
      <alignment horizontal="center"/>
    </xf>
    <xf numFmtId="0" fontId="51" fillId="0" borderId="2" xfId="2" applyFont="1" applyBorder="1" applyProtection="1"/>
    <xf numFmtId="0" fontId="10" fillId="0" borderId="2" xfId="2" applyFont="1" applyBorder="1" applyProtection="1"/>
    <xf numFmtId="0" fontId="10" fillId="0" borderId="30" xfId="2" applyFont="1" applyBorder="1" applyProtection="1"/>
    <xf numFmtId="0" fontId="10" fillId="0" borderId="5" xfId="2" applyFont="1" applyBorder="1" applyProtection="1"/>
    <xf numFmtId="0" fontId="10" fillId="0" borderId="5" xfId="2" applyFont="1" applyBorder="1" applyAlignment="1" applyProtection="1">
      <alignment horizontal="center"/>
    </xf>
    <xf numFmtId="0" fontId="10" fillId="0" borderId="29" xfId="2" applyFont="1" applyBorder="1" applyProtection="1"/>
    <xf numFmtId="0" fontId="48" fillId="0" borderId="3" xfId="2" applyFont="1" applyBorder="1" applyAlignment="1" applyProtection="1">
      <alignment horizontal="center"/>
    </xf>
    <xf numFmtId="0" fontId="51" fillId="0" borderId="1" xfId="2" applyFont="1" applyBorder="1" applyProtection="1"/>
    <xf numFmtId="0" fontId="10" fillId="0" borderId="1" xfId="2" applyFont="1" applyBorder="1" applyProtection="1"/>
    <xf numFmtId="0" fontId="10" fillId="0" borderId="1" xfId="2" applyFont="1" applyBorder="1" applyAlignment="1" applyProtection="1">
      <alignment horizontal="center"/>
    </xf>
    <xf numFmtId="0" fontId="10" fillId="0" borderId="16" xfId="2" applyFont="1" applyBorder="1" applyProtection="1"/>
    <xf numFmtId="0" fontId="10" fillId="5" borderId="25" xfId="2" applyFont="1" applyFill="1" applyBorder="1" applyProtection="1"/>
    <xf numFmtId="0" fontId="10" fillId="5" borderId="46" xfId="2" applyFont="1" applyFill="1" applyBorder="1" applyProtection="1"/>
    <xf numFmtId="0" fontId="10" fillId="5" borderId="46" xfId="2" applyFont="1" applyFill="1" applyBorder="1" applyAlignment="1" applyProtection="1"/>
    <xf numFmtId="0" fontId="10" fillId="5" borderId="17" xfId="2" applyFont="1" applyFill="1" applyBorder="1" applyProtection="1"/>
    <xf numFmtId="0" fontId="48" fillId="0" borderId="25" xfId="2" applyFont="1" applyBorder="1" applyAlignment="1" applyProtection="1">
      <alignment horizontal="center"/>
    </xf>
    <xf numFmtId="0" fontId="51" fillId="0" borderId="25" xfId="2" applyFont="1" applyBorder="1" applyProtection="1"/>
    <xf numFmtId="0" fontId="51" fillId="0" borderId="30" xfId="2" applyFont="1" applyBorder="1" applyProtection="1"/>
    <xf numFmtId="0" fontId="52" fillId="0" borderId="0" xfId="2" applyFont="1" applyBorder="1" applyProtection="1"/>
    <xf numFmtId="0" fontId="50" fillId="0" borderId="1" xfId="2" applyFont="1" applyBorder="1" applyProtection="1"/>
    <xf numFmtId="0" fontId="51" fillId="0" borderId="4" xfId="2" applyFont="1" applyBorder="1" applyProtection="1"/>
    <xf numFmtId="0" fontId="53" fillId="0" borderId="0" xfId="2" applyFont="1" applyBorder="1" applyAlignment="1" applyProtection="1">
      <alignment horizontal="center"/>
    </xf>
    <xf numFmtId="0" fontId="10" fillId="0" borderId="46" xfId="2" applyFont="1" applyBorder="1" applyAlignment="1" applyProtection="1">
      <alignment horizontal="center"/>
    </xf>
    <xf numFmtId="0" fontId="10" fillId="0" borderId="4" xfId="2" applyFont="1" applyBorder="1" applyProtection="1"/>
    <xf numFmtId="0" fontId="10" fillId="0" borderId="0" xfId="2" applyFont="1" applyBorder="1" applyAlignment="1" applyProtection="1">
      <alignment horizontal="center"/>
    </xf>
    <xf numFmtId="0" fontId="10" fillId="0" borderId="41" xfId="2" applyFont="1" applyBorder="1" applyProtection="1"/>
    <xf numFmtId="0" fontId="51" fillId="0" borderId="0" xfId="2" applyFont="1" applyBorder="1" applyAlignment="1" applyProtection="1">
      <alignment horizontal="center"/>
    </xf>
    <xf numFmtId="0" fontId="10" fillId="0" borderId="1" xfId="2" applyFont="1" applyBorder="1" applyAlignment="1" applyProtection="1">
      <alignment horizontal="left"/>
    </xf>
    <xf numFmtId="0" fontId="10" fillId="0" borderId="0" xfId="2" applyFont="1" applyBorder="1" applyAlignment="1" applyProtection="1">
      <alignment horizontal="left"/>
    </xf>
    <xf numFmtId="0" fontId="51" fillId="0" borderId="21" xfId="2" applyFont="1" applyBorder="1" applyProtection="1"/>
    <xf numFmtId="0" fontId="51" fillId="0" borderId="1" xfId="2" applyFont="1" applyBorder="1" applyAlignment="1" applyProtection="1">
      <alignment horizontal="center"/>
    </xf>
    <xf numFmtId="0" fontId="10" fillId="0" borderId="1" xfId="2" applyFont="1" applyFill="1" applyBorder="1" applyProtection="1"/>
    <xf numFmtId="0" fontId="10" fillId="0" borderId="1" xfId="2" applyFont="1" applyFill="1" applyBorder="1" applyAlignment="1" applyProtection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1" fillId="0" borderId="0" xfId="2" applyFill="1"/>
    <xf numFmtId="0" fontId="38" fillId="0" borderId="0" xfId="2" applyFont="1"/>
    <xf numFmtId="0" fontId="11" fillId="2" borderId="5" xfId="2" applyFont="1" applyFill="1" applyBorder="1" applyAlignment="1" applyProtection="1">
      <alignment vertical="center"/>
    </xf>
    <xf numFmtId="0" fontId="10" fillId="0" borderId="7" xfId="2" applyFont="1" applyFill="1" applyBorder="1" applyAlignment="1" applyProtection="1">
      <alignment horizontal="center" vertical="center" wrapText="1"/>
    </xf>
    <xf numFmtId="0" fontId="1" fillId="0" borderId="0" xfId="2" applyFont="1" applyFill="1" applyBorder="1" applyAlignment="1" applyProtection="1">
      <alignment horizontal="center" vertical="center" wrapText="1"/>
    </xf>
    <xf numFmtId="4" fontId="1" fillId="3" borderId="12" xfId="2" applyNumberFormat="1" applyFont="1" applyFill="1" applyBorder="1" applyAlignment="1" applyProtection="1">
      <alignment horizontal="center" vertical="center"/>
      <protection locked="0"/>
    </xf>
    <xf numFmtId="1" fontId="1" fillId="3" borderId="44" xfId="2" applyNumberFormat="1" applyFont="1" applyFill="1" applyBorder="1" applyAlignment="1" applyProtection="1">
      <alignment horizontal="right" vertical="center" indent="1"/>
      <protection locked="0"/>
    </xf>
    <xf numFmtId="4" fontId="1" fillId="3" borderId="12" xfId="2" applyNumberFormat="1" applyFont="1" applyFill="1" applyBorder="1" applyAlignment="1" applyProtection="1">
      <alignment horizontal="right" vertical="center" indent="1"/>
      <protection locked="0"/>
    </xf>
    <xf numFmtId="170" fontId="1" fillId="0" borderId="12" xfId="2" applyNumberFormat="1" applyFont="1" applyFill="1" applyBorder="1" applyAlignment="1" applyProtection="1">
      <alignment horizontal="right"/>
    </xf>
    <xf numFmtId="4" fontId="1" fillId="0" borderId="12" xfId="2" applyNumberFormat="1" applyFont="1" applyFill="1" applyBorder="1" applyAlignment="1" applyProtection="1">
      <alignment horizontal="right" vertical="center" indent="1"/>
    </xf>
    <xf numFmtId="164" fontId="1" fillId="3" borderId="12" xfId="2" applyNumberFormat="1" applyFill="1" applyBorder="1" applyAlignment="1" applyProtection="1">
      <alignment horizontal="center" vertical="center"/>
      <protection locked="0"/>
    </xf>
    <xf numFmtId="10" fontId="1" fillId="0" borderId="38" xfId="2" applyNumberFormat="1" applyFont="1" applyBorder="1" applyAlignment="1" applyProtection="1">
      <alignment horizontal="right" vertical="center" wrapText="1" indent="2"/>
    </xf>
    <xf numFmtId="4" fontId="1" fillId="3" borderId="13" xfId="2" applyNumberFormat="1" applyFont="1" applyFill="1" applyBorder="1" applyAlignment="1" applyProtection="1">
      <alignment horizontal="center" vertical="center"/>
      <protection locked="0"/>
    </xf>
    <xf numFmtId="1" fontId="1" fillId="3" borderId="46" xfId="2" applyNumberFormat="1" applyFont="1" applyFill="1" applyBorder="1" applyAlignment="1" applyProtection="1">
      <alignment horizontal="right" vertical="center" indent="1"/>
      <protection locked="0"/>
    </xf>
    <xf numFmtId="4" fontId="1" fillId="3" borderId="13" xfId="2" applyNumberFormat="1" applyFont="1" applyFill="1" applyBorder="1" applyAlignment="1" applyProtection="1">
      <alignment horizontal="right" vertical="center" indent="1"/>
      <protection locked="0"/>
    </xf>
    <xf numFmtId="170" fontId="1" fillId="0" borderId="13" xfId="2" applyNumberFormat="1" applyFont="1" applyFill="1" applyBorder="1" applyAlignment="1" applyProtection="1">
      <alignment horizontal="right"/>
    </xf>
    <xf numFmtId="4" fontId="1" fillId="0" borderId="13" xfId="2" applyNumberFormat="1" applyFont="1" applyFill="1" applyBorder="1" applyAlignment="1" applyProtection="1">
      <alignment horizontal="right" vertical="center" indent="1"/>
    </xf>
    <xf numFmtId="164" fontId="1" fillId="3" borderId="13" xfId="2" applyNumberFormat="1" applyFill="1" applyBorder="1" applyAlignment="1" applyProtection="1">
      <alignment horizontal="center" vertical="center"/>
      <protection locked="0"/>
    </xf>
    <xf numFmtId="10" fontId="1" fillId="0" borderId="39" xfId="2" applyNumberFormat="1" applyFont="1" applyBorder="1" applyAlignment="1" applyProtection="1">
      <alignment horizontal="right" vertical="center" wrapText="1" indent="2"/>
    </xf>
    <xf numFmtId="4" fontId="1" fillId="3" borderId="14" xfId="2" applyNumberFormat="1" applyFont="1" applyFill="1" applyBorder="1" applyAlignment="1" applyProtection="1">
      <alignment horizontal="center" vertical="center"/>
      <protection locked="0"/>
    </xf>
    <xf numFmtId="1" fontId="1" fillId="3" borderId="47" xfId="2" applyNumberFormat="1" applyFont="1" applyFill="1" applyBorder="1" applyAlignment="1" applyProtection="1">
      <alignment horizontal="right" vertical="center" indent="1"/>
      <protection locked="0"/>
    </xf>
    <xf numFmtId="4" fontId="1" fillId="3" borderId="14" xfId="2" applyNumberFormat="1" applyFont="1" applyFill="1" applyBorder="1" applyAlignment="1" applyProtection="1">
      <alignment horizontal="right" vertical="center" indent="1"/>
      <protection locked="0"/>
    </xf>
    <xf numFmtId="170" fontId="1" fillId="0" borderId="14" xfId="2" applyNumberFormat="1" applyFont="1" applyFill="1" applyBorder="1" applyAlignment="1" applyProtection="1">
      <alignment horizontal="right"/>
    </xf>
    <xf numFmtId="4" fontId="1" fillId="0" borderId="14" xfId="2" applyNumberFormat="1" applyFont="1" applyFill="1" applyBorder="1" applyAlignment="1" applyProtection="1">
      <alignment horizontal="right" vertical="center" indent="1"/>
    </xf>
    <xf numFmtId="164" fontId="1" fillId="3" borderId="14" xfId="2" applyNumberFormat="1" applyFill="1" applyBorder="1" applyAlignment="1" applyProtection="1">
      <alignment horizontal="center" vertical="center"/>
      <protection locked="0"/>
    </xf>
    <xf numFmtId="10" fontId="1" fillId="0" borderId="32" xfId="2" applyNumberFormat="1" applyFont="1" applyBorder="1" applyAlignment="1" applyProtection="1">
      <alignment horizontal="right" vertical="center" wrapText="1" indent="2"/>
    </xf>
    <xf numFmtId="172" fontId="1" fillId="0" borderId="12" xfId="2" applyNumberFormat="1" applyFont="1" applyFill="1" applyBorder="1" applyAlignment="1" applyProtection="1">
      <alignment horizontal="right"/>
    </xf>
    <xf numFmtId="172" fontId="1" fillId="0" borderId="14" xfId="2" applyNumberFormat="1" applyFont="1" applyFill="1" applyBorder="1" applyAlignment="1" applyProtection="1">
      <alignment horizontal="right"/>
    </xf>
    <xf numFmtId="172" fontId="1" fillId="0" borderId="13" xfId="2" applyNumberFormat="1" applyFont="1" applyFill="1" applyBorder="1" applyAlignment="1" applyProtection="1">
      <alignment horizontal="right"/>
    </xf>
    <xf numFmtId="0" fontId="11" fillId="2" borderId="2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/>
    </xf>
    <xf numFmtId="4" fontId="1" fillId="3" borderId="7" xfId="2" applyNumberFormat="1" applyFont="1" applyFill="1" applyBorder="1" applyAlignment="1" applyProtection="1">
      <alignment horizontal="center" vertical="center"/>
      <protection locked="0"/>
    </xf>
    <xf numFmtId="0" fontId="21" fillId="2" borderId="45" xfId="2" applyFont="1" applyFill="1" applyBorder="1" applyAlignment="1" applyProtection="1">
      <alignment horizontal="center" vertical="center"/>
    </xf>
    <xf numFmtId="0" fontId="2" fillId="2" borderId="14" xfId="2" applyFont="1" applyFill="1" applyBorder="1" applyAlignment="1" applyProtection="1">
      <alignment horizontal="center" vertical="center"/>
    </xf>
    <xf numFmtId="0" fontId="21" fillId="2" borderId="47" xfId="2" applyFont="1" applyFill="1" applyBorder="1" applyAlignment="1" applyProtection="1">
      <alignment vertical="center"/>
    </xf>
    <xf numFmtId="0" fontId="21" fillId="2" borderId="14" xfId="2" applyFont="1" applyFill="1" applyBorder="1" applyAlignment="1" applyProtection="1">
      <alignment horizontal="center" vertical="center"/>
    </xf>
    <xf numFmtId="0" fontId="21" fillId="2" borderId="32" xfId="2" applyFont="1" applyFill="1" applyBorder="1" applyAlignment="1" applyProtection="1">
      <alignment horizontal="center" vertical="center"/>
    </xf>
    <xf numFmtId="0" fontId="2" fillId="2" borderId="43" xfId="2" applyFont="1" applyFill="1" applyBorder="1" applyAlignment="1" applyProtection="1">
      <alignment horizontal="center" vertical="center"/>
    </xf>
    <xf numFmtId="0" fontId="2" fillId="2" borderId="12" xfId="2" applyFont="1" applyFill="1" applyBorder="1" applyAlignment="1" applyProtection="1">
      <alignment horizontal="center" vertical="center"/>
    </xf>
    <xf numFmtId="0" fontId="2" fillId="2" borderId="44" xfId="2" applyFont="1" applyFill="1" applyBorder="1" applyAlignment="1" applyProtection="1">
      <alignment horizontal="center" vertical="center"/>
    </xf>
    <xf numFmtId="0" fontId="2" fillId="2" borderId="38" xfId="2" applyFont="1" applyFill="1" applyBorder="1" applyAlignment="1" applyProtection="1">
      <alignment horizontal="center" vertical="center"/>
    </xf>
    <xf numFmtId="3" fontId="1" fillId="3" borderId="12" xfId="2" applyNumberFormat="1" applyFont="1" applyFill="1" applyBorder="1" applyAlignment="1" applyProtection="1">
      <alignment horizontal="right" vertical="center" indent="2"/>
      <protection locked="0"/>
    </xf>
    <xf numFmtId="3" fontId="1" fillId="3" borderId="14" xfId="2" applyNumberFormat="1" applyFont="1" applyFill="1" applyBorder="1" applyAlignment="1" applyProtection="1">
      <alignment horizontal="right" vertical="center" indent="2"/>
      <protection locked="0"/>
    </xf>
    <xf numFmtId="0" fontId="1" fillId="0" borderId="4" xfId="0" applyFont="1" applyFill="1" applyBorder="1" applyAlignment="1" applyProtection="1">
      <alignment horizontal="center" vertical="top" wrapText="1"/>
    </xf>
    <xf numFmtId="0" fontId="1" fillId="0" borderId="31" xfId="0" applyFont="1" applyFill="1" applyBorder="1" applyAlignment="1" applyProtection="1">
      <alignment horizontal="left" vertical="top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7" fillId="0" borderId="4" xfId="0" applyFont="1" applyFill="1" applyBorder="1" applyAlignment="1" applyProtection="1">
      <alignment horizontal="right" vertical="center" wrapText="1"/>
    </xf>
    <xf numFmtId="0" fontId="7" fillId="0" borderId="41" xfId="0" applyFont="1" applyFill="1" applyBorder="1" applyAlignment="1" applyProtection="1">
      <alignment vertical="center" wrapText="1"/>
    </xf>
    <xf numFmtId="167" fontId="10" fillId="3" borderId="7" xfId="0" applyNumberFormat="1" applyFont="1" applyFill="1" applyBorder="1" applyAlignment="1" applyProtection="1">
      <alignment horizontal="center"/>
      <protection locked="0"/>
    </xf>
    <xf numFmtId="170" fontId="10" fillId="3" borderId="7" xfId="0" applyNumberFormat="1" applyFont="1" applyFill="1" applyBorder="1" applyAlignment="1" applyProtection="1">
      <alignment horizontal="center"/>
      <protection locked="0"/>
    </xf>
    <xf numFmtId="173" fontId="10" fillId="3" borderId="7" xfId="0" applyNumberFormat="1" applyFont="1" applyFill="1" applyBorder="1" applyAlignment="1" applyProtection="1">
      <alignment horizontal="center"/>
      <protection locked="0"/>
    </xf>
    <xf numFmtId="0" fontId="10" fillId="3" borderId="7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70" fontId="8" fillId="3" borderId="13" xfId="0" applyNumberFormat="1" applyFont="1" applyFill="1" applyBorder="1" applyAlignment="1" applyProtection="1">
      <alignment horizontal="right" vertical="top" wrapText="1" indent="2"/>
      <protection locked="0"/>
    </xf>
    <xf numFmtId="170" fontId="8" fillId="3" borderId="12" xfId="0" applyNumberFormat="1" applyFont="1" applyFill="1" applyBorder="1" applyAlignment="1" applyProtection="1">
      <alignment horizontal="right" vertical="top" wrapText="1" indent="2"/>
      <protection locked="0"/>
    </xf>
    <xf numFmtId="0" fontId="0" fillId="0" borderId="0" xfId="0" applyAlignment="1"/>
    <xf numFmtId="0" fontId="10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left"/>
    </xf>
    <xf numFmtId="0" fontId="0" fillId="0" borderId="0" xfId="0" applyFill="1" applyProtection="1"/>
    <xf numFmtId="49" fontId="10" fillId="0" borderId="0" xfId="0" applyNumberFormat="1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 indent="2"/>
    </xf>
    <xf numFmtId="0" fontId="25" fillId="0" borderId="0" xfId="0" applyFont="1" applyProtection="1"/>
    <xf numFmtId="0" fontId="11" fillId="2" borderId="5" xfId="2" applyFont="1" applyFill="1" applyBorder="1" applyAlignment="1" applyProtection="1">
      <alignment horizontal="center" vertical="center"/>
    </xf>
    <xf numFmtId="0" fontId="11" fillId="2" borderId="1" xfId="2" applyFont="1" applyFill="1" applyBorder="1" applyAlignment="1" applyProtection="1">
      <alignment horizontal="center" vertical="center"/>
    </xf>
    <xf numFmtId="0" fontId="4" fillId="0" borderId="13" xfId="2" applyFont="1" applyBorder="1" applyAlignment="1" applyProtection="1">
      <alignment horizontal="center"/>
    </xf>
    <xf numFmtId="0" fontId="11" fillId="0" borderId="36" xfId="2" quotePrefix="1" applyNumberFormat="1" applyFont="1" applyFill="1" applyBorder="1" applyAlignment="1" applyProtection="1">
      <alignment vertical="center"/>
    </xf>
    <xf numFmtId="0" fontId="5" fillId="2" borderId="43" xfId="2" applyFont="1" applyFill="1" applyBorder="1" applyAlignment="1" applyProtection="1">
      <alignment horizontal="center"/>
    </xf>
    <xf numFmtId="0" fontId="5" fillId="2" borderId="12" xfId="2" applyFont="1" applyFill="1" applyBorder="1" applyAlignment="1" applyProtection="1">
      <alignment horizontal="center"/>
    </xf>
    <xf numFmtId="0" fontId="18" fillId="0" borderId="2" xfId="2" applyFont="1" applyFill="1" applyBorder="1" applyAlignment="1" applyProtection="1">
      <alignment horizontal="center" vertical="center" wrapText="1"/>
    </xf>
    <xf numFmtId="0" fontId="5" fillId="2" borderId="14" xfId="2" applyFont="1" applyFill="1" applyBorder="1" applyAlignment="1" applyProtection="1">
      <alignment horizontal="center" vertical="center" wrapText="1"/>
    </xf>
    <xf numFmtId="0" fontId="5" fillId="2" borderId="14" xfId="2" applyFont="1" applyFill="1" applyBorder="1" applyAlignment="1" applyProtection="1">
      <alignment horizontal="center" vertical="center"/>
    </xf>
    <xf numFmtId="0" fontId="5" fillId="2" borderId="32" xfId="2" applyFont="1" applyFill="1" applyBorder="1" applyAlignment="1" applyProtection="1">
      <alignment horizontal="center" vertical="center"/>
    </xf>
    <xf numFmtId="1" fontId="10" fillId="0" borderId="12" xfId="2" applyNumberFormat="1" applyFont="1" applyFill="1" applyBorder="1" applyAlignment="1" applyProtection="1">
      <alignment horizontal="center"/>
    </xf>
    <xf numFmtId="4" fontId="10" fillId="0" borderId="12" xfId="2" applyNumberFormat="1" applyFont="1" applyFill="1" applyBorder="1" applyAlignment="1" applyProtection="1">
      <alignment horizontal="right"/>
    </xf>
    <xf numFmtId="170" fontId="1" fillId="0" borderId="12" xfId="2" applyNumberFormat="1" applyFont="1" applyFill="1" applyBorder="1" applyAlignment="1" applyProtection="1">
      <alignment horizontal="left"/>
    </xf>
    <xf numFmtId="165" fontId="1" fillId="0" borderId="12" xfId="2" applyNumberFormat="1" applyFont="1" applyBorder="1" applyAlignment="1" applyProtection="1">
      <alignment horizontal="left"/>
    </xf>
    <xf numFmtId="1" fontId="10" fillId="0" borderId="12" xfId="2" applyNumberFormat="1" applyFont="1" applyFill="1" applyBorder="1" applyAlignment="1" applyProtection="1">
      <alignment horizontal="right"/>
    </xf>
    <xf numFmtId="166" fontId="1" fillId="0" borderId="12" xfId="2" applyNumberFormat="1" applyFont="1" applyFill="1" applyBorder="1" applyAlignment="1" applyProtection="1">
      <alignment horizontal="left"/>
    </xf>
    <xf numFmtId="3" fontId="10" fillId="0" borderId="12" xfId="2" applyNumberFormat="1" applyFont="1" applyBorder="1" applyAlignment="1" applyProtection="1">
      <alignment horizontal="right" indent="1"/>
    </xf>
    <xf numFmtId="10" fontId="10" fillId="0" borderId="12" xfId="2" applyNumberFormat="1" applyFont="1" applyFill="1" applyBorder="1" applyAlignment="1" applyProtection="1">
      <alignment horizontal="right" wrapText="1" indent="1"/>
    </xf>
    <xf numFmtId="168" fontId="10" fillId="3" borderId="12" xfId="2" applyNumberFormat="1" applyFont="1" applyFill="1" applyBorder="1" applyAlignment="1" applyProtection="1">
      <alignment horizontal="center" vertical="top" wrapText="1"/>
      <protection locked="0"/>
    </xf>
    <xf numFmtId="7" fontId="10" fillId="0" borderId="38" xfId="2" applyNumberFormat="1" applyFont="1" applyBorder="1" applyAlignment="1" applyProtection="1">
      <alignment horizontal="right"/>
    </xf>
    <xf numFmtId="1" fontId="10" fillId="0" borderId="13" xfId="2" applyNumberFormat="1" applyFont="1" applyFill="1" applyBorder="1" applyAlignment="1" applyProtection="1">
      <alignment horizontal="center"/>
    </xf>
    <xf numFmtId="4" fontId="10" fillId="0" borderId="13" xfId="2" applyNumberFormat="1" applyFont="1" applyFill="1" applyBorder="1" applyAlignment="1" applyProtection="1">
      <alignment horizontal="right"/>
    </xf>
    <xf numFmtId="170" fontId="1" fillId="0" borderId="13" xfId="2" applyNumberFormat="1" applyFont="1" applyFill="1" applyBorder="1" applyAlignment="1" applyProtection="1">
      <alignment horizontal="left"/>
    </xf>
    <xf numFmtId="165" fontId="1" fillId="0" borderId="13" xfId="2" applyNumberFormat="1" applyFont="1" applyBorder="1" applyAlignment="1" applyProtection="1">
      <alignment horizontal="left"/>
    </xf>
    <xf numFmtId="1" fontId="10" fillId="0" borderId="13" xfId="2" applyNumberFormat="1" applyFont="1" applyFill="1" applyBorder="1" applyAlignment="1" applyProtection="1">
      <alignment horizontal="right"/>
    </xf>
    <xf numFmtId="166" fontId="1" fillId="0" borderId="13" xfId="2" applyNumberFormat="1" applyFont="1" applyFill="1" applyBorder="1" applyAlignment="1" applyProtection="1">
      <alignment horizontal="left"/>
    </xf>
    <xf numFmtId="3" fontId="10" fillId="0" borderId="13" xfId="2" applyNumberFormat="1" applyFont="1" applyBorder="1" applyAlignment="1" applyProtection="1">
      <alignment horizontal="right" indent="1"/>
    </xf>
    <xf numFmtId="10" fontId="10" fillId="0" borderId="13" xfId="2" applyNumberFormat="1" applyFont="1" applyFill="1" applyBorder="1" applyAlignment="1" applyProtection="1">
      <alignment horizontal="right" wrapText="1" indent="1"/>
    </xf>
    <xf numFmtId="168" fontId="10" fillId="3" borderId="13" xfId="2" applyNumberFormat="1" applyFont="1" applyFill="1" applyBorder="1" applyAlignment="1" applyProtection="1">
      <alignment horizontal="center" vertical="top" wrapText="1"/>
      <protection locked="0"/>
    </xf>
    <xf numFmtId="7" fontId="10" fillId="0" borderId="39" xfId="2" applyNumberFormat="1" applyFont="1" applyBorder="1" applyAlignment="1" applyProtection="1">
      <alignment horizontal="right"/>
    </xf>
    <xf numFmtId="1" fontId="10" fillId="0" borderId="14" xfId="2" applyNumberFormat="1" applyFont="1" applyFill="1" applyBorder="1" applyAlignment="1" applyProtection="1">
      <alignment horizontal="center"/>
    </xf>
    <xf numFmtId="4" fontId="10" fillId="0" borderId="14" xfId="2" applyNumberFormat="1" applyFont="1" applyFill="1" applyBorder="1" applyAlignment="1" applyProtection="1">
      <alignment horizontal="right"/>
    </xf>
    <xf numFmtId="170" fontId="1" fillId="0" borderId="14" xfId="2" applyNumberFormat="1" applyFont="1" applyFill="1" applyBorder="1" applyAlignment="1" applyProtection="1">
      <alignment horizontal="left"/>
    </xf>
    <xf numFmtId="165" fontId="1" fillId="0" borderId="14" xfId="2" applyNumberFormat="1" applyFont="1" applyBorder="1" applyAlignment="1" applyProtection="1">
      <alignment horizontal="left"/>
    </xf>
    <xf numFmtId="1" fontId="10" fillId="0" borderId="14" xfId="2" applyNumberFormat="1" applyFont="1" applyFill="1" applyBorder="1" applyAlignment="1" applyProtection="1">
      <alignment horizontal="right"/>
    </xf>
    <xf numFmtId="166" fontId="1" fillId="0" borderId="14" xfId="2" applyNumberFormat="1" applyFont="1" applyFill="1" applyBorder="1" applyAlignment="1" applyProtection="1">
      <alignment horizontal="left"/>
    </xf>
    <xf numFmtId="3" fontId="10" fillId="0" borderId="14" xfId="2" applyNumberFormat="1" applyFont="1" applyBorder="1" applyAlignment="1" applyProtection="1">
      <alignment horizontal="right" indent="1"/>
    </xf>
    <xf numFmtId="10" fontId="10" fillId="0" borderId="14" xfId="2" applyNumberFormat="1" applyFont="1" applyFill="1" applyBorder="1" applyAlignment="1" applyProtection="1">
      <alignment horizontal="right" wrapText="1" indent="1"/>
    </xf>
    <xf numFmtId="168" fontId="10" fillId="3" borderId="14" xfId="2" applyNumberFormat="1" applyFont="1" applyFill="1" applyBorder="1" applyAlignment="1" applyProtection="1">
      <alignment horizontal="center" vertical="top" wrapText="1"/>
      <protection locked="0"/>
    </xf>
    <xf numFmtId="7" fontId="10" fillId="0" borderId="32" xfId="2" applyNumberFormat="1" applyFont="1" applyBorder="1" applyAlignment="1" applyProtection="1">
      <alignment horizontal="right"/>
    </xf>
    <xf numFmtId="172" fontId="1" fillId="0" borderId="12" xfId="2" applyNumberFormat="1" applyFont="1" applyFill="1" applyBorder="1" applyAlignment="1" applyProtection="1">
      <alignment horizontal="left"/>
    </xf>
    <xf numFmtId="165" fontId="1" fillId="0" borderId="12" xfId="2" applyNumberFormat="1" applyFont="1" applyBorder="1" applyAlignment="1" applyProtection="1">
      <alignment horizontal="center"/>
    </xf>
    <xf numFmtId="172" fontId="1" fillId="0" borderId="13" xfId="2" applyNumberFormat="1" applyFont="1" applyFill="1" applyBorder="1" applyAlignment="1" applyProtection="1">
      <alignment horizontal="left"/>
    </xf>
    <xf numFmtId="165" fontId="1" fillId="0" borderId="13" xfId="2" applyNumberFormat="1" applyFont="1" applyBorder="1" applyAlignment="1" applyProtection="1">
      <alignment horizontal="center"/>
    </xf>
    <xf numFmtId="7" fontId="4" fillId="0" borderId="40" xfId="2" applyNumberFormat="1" applyFont="1" applyBorder="1" applyAlignment="1" applyProtection="1">
      <alignment horizontal="right"/>
    </xf>
    <xf numFmtId="168" fontId="4" fillId="0" borderId="13" xfId="2" applyNumberFormat="1" applyFont="1" applyBorder="1" applyProtection="1"/>
    <xf numFmtId="7" fontId="1" fillId="0" borderId="0" xfId="2" applyNumberFormat="1"/>
    <xf numFmtId="0" fontId="11" fillId="0" borderId="0" xfId="2" applyFont="1" applyAlignment="1" applyProtection="1"/>
    <xf numFmtId="168" fontId="4" fillId="0" borderId="13" xfId="2" applyNumberFormat="1" applyFont="1" applyBorder="1" applyAlignment="1" applyProtection="1"/>
    <xf numFmtId="0" fontId="4" fillId="0" borderId="0" xfId="2" applyFont="1" applyAlignment="1" applyProtection="1"/>
    <xf numFmtId="0" fontId="24" fillId="0" borderId="0" xfId="2" applyFont="1"/>
    <xf numFmtId="0" fontId="29" fillId="0" borderId="0" xfId="2" applyFont="1"/>
    <xf numFmtId="0" fontId="28" fillId="0" borderId="0" xfId="2" applyFont="1"/>
    <xf numFmtId="1" fontId="10" fillId="0" borderId="12" xfId="2" applyNumberFormat="1" applyFont="1" applyFill="1" applyBorder="1" applyAlignment="1" applyProtection="1">
      <alignment horizontal="right" indent="1"/>
    </xf>
    <xf numFmtId="1" fontId="10" fillId="0" borderId="13" xfId="2" applyNumberFormat="1" applyFont="1" applyFill="1" applyBorder="1" applyAlignment="1" applyProtection="1">
      <alignment horizontal="right" indent="1"/>
    </xf>
    <xf numFmtId="1" fontId="10" fillId="0" borderId="14" xfId="2" applyNumberFormat="1" applyFont="1" applyFill="1" applyBorder="1" applyAlignment="1" applyProtection="1">
      <alignment horizontal="right" indent="1"/>
    </xf>
    <xf numFmtId="4" fontId="10" fillId="5" borderId="12" xfId="2" applyNumberFormat="1" applyFont="1" applyFill="1" applyBorder="1" applyAlignment="1" applyProtection="1">
      <alignment horizontal="right"/>
    </xf>
    <xf numFmtId="172" fontId="1" fillId="0" borderId="12" xfId="2" applyNumberFormat="1" applyFont="1" applyFill="1" applyBorder="1" applyAlignment="1" applyProtection="1">
      <alignment horizontal="center"/>
    </xf>
    <xf numFmtId="165" fontId="1" fillId="5" borderId="12" xfId="2" applyNumberFormat="1" applyFont="1" applyFill="1" applyBorder="1" applyAlignment="1" applyProtection="1">
      <alignment horizontal="center"/>
    </xf>
    <xf numFmtId="172" fontId="1" fillId="0" borderId="13" xfId="2" applyNumberFormat="1" applyFont="1" applyFill="1" applyBorder="1" applyAlignment="1" applyProtection="1">
      <alignment horizontal="center"/>
    </xf>
    <xf numFmtId="4" fontId="10" fillId="5" borderId="13" xfId="2" applyNumberFormat="1" applyFont="1" applyFill="1" applyBorder="1" applyAlignment="1" applyProtection="1">
      <alignment horizontal="right"/>
    </xf>
    <xf numFmtId="165" fontId="1" fillId="5" borderId="13" xfId="2" applyNumberFormat="1" applyFont="1" applyFill="1" applyBorder="1" applyAlignment="1" applyProtection="1">
      <alignment horizontal="center"/>
    </xf>
    <xf numFmtId="172" fontId="1" fillId="0" borderId="14" xfId="2" applyNumberFormat="1" applyFont="1" applyFill="1" applyBorder="1" applyAlignment="1" applyProtection="1">
      <alignment horizontal="center"/>
    </xf>
    <xf numFmtId="4" fontId="10" fillId="5" borderId="14" xfId="2" applyNumberFormat="1" applyFont="1" applyFill="1" applyBorder="1" applyAlignment="1" applyProtection="1">
      <alignment horizontal="right"/>
    </xf>
    <xf numFmtId="165" fontId="1" fillId="5" borderId="14" xfId="2" applyNumberFormat="1" applyFont="1" applyFill="1" applyBorder="1" applyAlignment="1" applyProtection="1">
      <alignment horizontal="center"/>
    </xf>
    <xf numFmtId="10" fontId="1" fillId="0" borderId="12" xfId="2" applyNumberFormat="1" applyFont="1" applyBorder="1" applyAlignment="1" applyProtection="1">
      <alignment horizontal="right" vertical="center" wrapText="1" indent="1"/>
    </xf>
    <xf numFmtId="10" fontId="1" fillId="0" borderId="13" xfId="2" applyNumberFormat="1" applyFont="1" applyBorder="1" applyAlignment="1" applyProtection="1">
      <alignment horizontal="right" vertical="center" wrapText="1" indent="1"/>
    </xf>
    <xf numFmtId="10" fontId="1" fillId="0" borderId="14" xfId="2" applyNumberFormat="1" applyFont="1" applyBorder="1" applyAlignment="1" applyProtection="1">
      <alignment horizontal="right" vertical="center" wrapText="1" indent="1"/>
    </xf>
    <xf numFmtId="0" fontId="12" fillId="0" borderId="0" xfId="0" applyFont="1"/>
    <xf numFmtId="7" fontId="4" fillId="3" borderId="13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indent="1"/>
    </xf>
    <xf numFmtId="0" fontId="5" fillId="2" borderId="53" xfId="2" applyFont="1" applyFill="1" applyBorder="1" applyAlignment="1" applyProtection="1">
      <alignment horizontal="center"/>
    </xf>
    <xf numFmtId="3" fontId="10" fillId="0" borderId="12" xfId="2" applyNumberFormat="1" applyFont="1" applyFill="1" applyBorder="1" applyAlignment="1" applyProtection="1">
      <alignment horizontal="right"/>
    </xf>
    <xf numFmtId="3" fontId="10" fillId="0" borderId="13" xfId="2" applyNumberFormat="1" applyFont="1" applyFill="1" applyBorder="1" applyAlignment="1" applyProtection="1">
      <alignment horizontal="right"/>
    </xf>
    <xf numFmtId="171" fontId="1" fillId="0" borderId="12" xfId="2" applyNumberFormat="1" applyFont="1" applyFill="1" applyBorder="1" applyAlignment="1" applyProtection="1">
      <alignment horizontal="center"/>
    </xf>
    <xf numFmtId="0" fontId="1" fillId="2" borderId="5" xfId="2" applyFill="1" applyBorder="1" applyProtection="1"/>
    <xf numFmtId="0" fontId="11" fillId="2" borderId="2" xfId="2" applyFont="1" applyFill="1" applyBorder="1" applyAlignment="1" applyProtection="1">
      <alignment horizontal="center"/>
    </xf>
    <xf numFmtId="0" fontId="1" fillId="2" borderId="21" xfId="2" applyFill="1" applyBorder="1" applyProtection="1"/>
    <xf numFmtId="0" fontId="10" fillId="2" borderId="1" xfId="2" applyFont="1" applyFill="1" applyBorder="1" applyAlignment="1" applyProtection="1"/>
    <xf numFmtId="0" fontId="10" fillId="2" borderId="1" xfId="2" applyFont="1" applyFill="1" applyBorder="1" applyAlignment="1" applyProtection="1">
      <alignment horizontal="center"/>
    </xf>
    <xf numFmtId="0" fontId="1" fillId="2" borderId="1" xfId="2" applyFill="1" applyBorder="1" applyProtection="1"/>
    <xf numFmtId="0" fontId="4" fillId="2" borderId="3" xfId="2" applyFont="1" applyFill="1" applyBorder="1" applyAlignment="1" applyProtection="1">
      <alignment horizontal="center"/>
    </xf>
    <xf numFmtId="0" fontId="33" fillId="0" borderId="0" xfId="2" applyFont="1" applyProtection="1"/>
    <xf numFmtId="0" fontId="12" fillId="0" borderId="0" xfId="2" applyFont="1" applyProtection="1"/>
    <xf numFmtId="7" fontId="4" fillId="3" borderId="13" xfId="2" applyNumberFormat="1" applyFont="1" applyFill="1" applyBorder="1" applyAlignment="1" applyProtection="1">
      <alignment horizontal="center"/>
      <protection locked="0"/>
    </xf>
    <xf numFmtId="0" fontId="62" fillId="0" borderId="0" xfId="2" applyFont="1" applyProtection="1"/>
    <xf numFmtId="0" fontId="12" fillId="0" borderId="4" xfId="2" applyFont="1" applyBorder="1" applyProtection="1"/>
    <xf numFmtId="0" fontId="12" fillId="0" borderId="0" xfId="2" applyFont="1" applyBorder="1" applyAlignment="1" applyProtection="1"/>
    <xf numFmtId="0" fontId="12" fillId="0" borderId="0" xfId="2" applyFont="1" applyAlignment="1" applyProtection="1"/>
    <xf numFmtId="0" fontId="12" fillId="0" borderId="4" xfId="2" applyFont="1" applyBorder="1" applyAlignment="1" applyProtection="1">
      <alignment horizontal="left" indent="1"/>
    </xf>
    <xf numFmtId="0" fontId="12" fillId="0" borderId="0" xfId="2" applyFont="1" applyAlignment="1" applyProtection="1">
      <alignment horizontal="left" indent="1"/>
    </xf>
    <xf numFmtId="0" fontId="62" fillId="0" borderId="0" xfId="2" applyFont="1" applyAlignment="1" applyProtection="1">
      <alignment horizontal="left"/>
    </xf>
    <xf numFmtId="0" fontId="14" fillId="0" borderId="0" xfId="2" applyFont="1" applyProtection="1"/>
    <xf numFmtId="1" fontId="11" fillId="4" borderId="13" xfId="2" applyNumberFormat="1" applyFont="1" applyFill="1" applyBorder="1" applyAlignment="1" applyProtection="1">
      <alignment horizontal="center"/>
      <protection locked="0"/>
    </xf>
    <xf numFmtId="0" fontId="11" fillId="0" borderId="1" xfId="2" applyFont="1" applyBorder="1" applyAlignment="1" applyProtection="1">
      <alignment horizontal="right"/>
    </xf>
    <xf numFmtId="0" fontId="11" fillId="0" borderId="1" xfId="2" applyFont="1" applyBorder="1" applyAlignment="1" applyProtection="1">
      <alignment horizontal="center"/>
    </xf>
    <xf numFmtId="0" fontId="12" fillId="0" borderId="0" xfId="2" applyFont="1" applyBorder="1" applyAlignment="1" applyProtection="1">
      <alignment horizontal="right" indent="1"/>
    </xf>
    <xf numFmtId="1" fontId="12" fillId="0" borderId="0" xfId="2" applyNumberFormat="1" applyFont="1" applyBorder="1" applyAlignment="1" applyProtection="1">
      <alignment horizontal="left"/>
    </xf>
    <xf numFmtId="0" fontId="12" fillId="0" borderId="0" xfId="2" applyFont="1" applyBorder="1" applyAlignment="1" applyProtection="1">
      <alignment horizontal="center"/>
    </xf>
    <xf numFmtId="0" fontId="12" fillId="0" borderId="0" xfId="2" applyFont="1" applyBorder="1" applyAlignment="1" applyProtection="1">
      <alignment horizontal="left"/>
    </xf>
    <xf numFmtId="0" fontId="61" fillId="0" borderId="4" xfId="2" applyFont="1" applyBorder="1" applyAlignment="1" applyProtection="1">
      <alignment horizontal="left" indent="1"/>
    </xf>
    <xf numFmtId="0" fontId="62" fillId="0" borderId="0" xfId="2" applyFont="1" applyBorder="1" applyAlignment="1" applyProtection="1"/>
    <xf numFmtId="0" fontId="11" fillId="2" borderId="1" xfId="2" applyFont="1" applyFill="1" applyBorder="1" applyAlignment="1" applyProtection="1">
      <alignment horizontal="center"/>
    </xf>
    <xf numFmtId="0" fontId="12" fillId="0" borderId="0" xfId="2" applyFont="1" applyBorder="1" applyAlignment="1" applyProtection="1">
      <alignment horizontal="left" indent="1"/>
    </xf>
    <xf numFmtId="0" fontId="1" fillId="0" borderId="0" xfId="2" applyFont="1" applyAlignment="1">
      <alignment horizontal="center"/>
    </xf>
    <xf numFmtId="0" fontId="11" fillId="6" borderId="29" xfId="2" applyFont="1" applyFill="1" applyBorder="1" applyAlignment="1" applyProtection="1">
      <alignment vertical="center"/>
    </xf>
    <xf numFmtId="0" fontId="1" fillId="0" borderId="0" xfId="2" applyAlignment="1" applyProtection="1">
      <alignment vertical="center"/>
    </xf>
    <xf numFmtId="0" fontId="11" fillId="6" borderId="16" xfId="2" applyFont="1" applyFill="1" applyBorder="1" applyAlignment="1" applyProtection="1">
      <alignment vertical="center"/>
    </xf>
    <xf numFmtId="0" fontId="1" fillId="0" borderId="0" xfId="2" applyAlignment="1">
      <alignment vertical="center"/>
    </xf>
    <xf numFmtId="0" fontId="44" fillId="0" borderId="0" xfId="2" applyFont="1" applyFill="1" applyProtection="1"/>
    <xf numFmtId="175" fontId="11" fillId="3" borderId="1" xfId="2" applyNumberFormat="1" applyFont="1" applyFill="1" applyBorder="1" applyAlignment="1" applyProtection="1">
      <alignment horizontal="right" indent="1"/>
      <protection locked="0"/>
    </xf>
    <xf numFmtId="7" fontId="4" fillId="0" borderId="0" xfId="2" applyNumberFormat="1" applyFont="1" applyBorder="1" applyAlignment="1" applyProtection="1">
      <alignment horizontal="right"/>
    </xf>
    <xf numFmtId="0" fontId="4" fillId="0" borderId="0" xfId="2" applyFont="1" applyAlignment="1" applyProtection="1">
      <alignment horizontal="left" indent="1"/>
    </xf>
    <xf numFmtId="174" fontId="4" fillId="0" borderId="0" xfId="2" applyNumberFormat="1" applyFont="1" applyBorder="1" applyAlignment="1" applyProtection="1">
      <alignment horizontal="center"/>
    </xf>
    <xf numFmtId="0" fontId="11" fillId="3" borderId="1" xfId="2" applyFont="1" applyFill="1" applyBorder="1" applyAlignment="1" applyProtection="1">
      <alignment horizontal="center"/>
      <protection locked="0"/>
    </xf>
    <xf numFmtId="0" fontId="11" fillId="0" borderId="0" xfId="2" applyFont="1" applyAlignment="1" applyProtection="1">
      <alignment horizontal="left" indent="1"/>
    </xf>
    <xf numFmtId="49" fontId="4" fillId="0" borderId="0" xfId="2" applyNumberFormat="1" applyFont="1" applyBorder="1" applyAlignment="1" applyProtection="1">
      <alignment horizontal="center"/>
    </xf>
    <xf numFmtId="175" fontId="11" fillId="0" borderId="36" xfId="2" applyNumberFormat="1" applyFont="1" applyBorder="1" applyAlignment="1" applyProtection="1">
      <alignment horizontal="right"/>
    </xf>
    <xf numFmtId="175" fontId="11" fillId="0" borderId="35" xfId="2" applyNumberFormat="1" applyFont="1" applyBorder="1" applyAlignment="1" applyProtection="1">
      <alignment horizontal="right"/>
    </xf>
    <xf numFmtId="0" fontId="1" fillId="0" borderId="1" xfId="2" applyBorder="1" applyProtection="1"/>
    <xf numFmtId="0" fontId="40" fillId="0" borderId="0" xfId="2" applyFont="1" applyAlignment="1" applyProtection="1">
      <alignment horizontal="center"/>
    </xf>
    <xf numFmtId="0" fontId="11" fillId="2" borderId="5" xfId="2" applyFont="1" applyFill="1" applyBorder="1" applyAlignment="1" applyProtection="1">
      <alignment horizontal="center"/>
    </xf>
    <xf numFmtId="0" fontId="1" fillId="0" borderId="0" xfId="2" applyBorder="1" applyProtection="1"/>
    <xf numFmtId="0" fontId="14" fillId="0" borderId="0" xfId="2" applyFont="1" applyBorder="1" applyProtection="1"/>
    <xf numFmtId="0" fontId="7" fillId="0" borderId="0" xfId="2" applyFont="1" applyBorder="1" applyAlignment="1" applyProtection="1">
      <alignment vertical="center"/>
    </xf>
    <xf numFmtId="0" fontId="1" fillId="0" borderId="0" xfId="2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horizontal="left" vertical="center"/>
    </xf>
    <xf numFmtId="0" fontId="11" fillId="0" borderId="0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12" fillId="0" borderId="0" xfId="2" applyFont="1" applyAlignment="1" applyProtection="1">
      <alignment horizontal="center"/>
    </xf>
    <xf numFmtId="0" fontId="11" fillId="3" borderId="1" xfId="2" applyFont="1" applyFill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vertical="center"/>
    </xf>
    <xf numFmtId="0" fontId="1" fillId="0" borderId="0" xfId="2" applyAlignment="1">
      <alignment vertical="top"/>
    </xf>
    <xf numFmtId="0" fontId="54" fillId="6" borderId="5" xfId="2" applyFont="1" applyFill="1" applyBorder="1" applyAlignment="1" applyProtection="1">
      <alignment vertical="center"/>
    </xf>
    <xf numFmtId="0" fontId="11" fillId="2" borderId="30" xfId="2" applyFont="1" applyFill="1" applyBorder="1" applyAlignment="1" applyProtection="1">
      <alignment vertical="center"/>
    </xf>
    <xf numFmtId="168" fontId="12" fillId="0" borderId="1" xfId="0" applyNumberFormat="1" applyFont="1" applyFill="1" applyBorder="1" applyAlignment="1" applyProtection="1">
      <alignment horizontal="right" vertical="distributed" wrapText="1" indent="1"/>
    </xf>
    <xf numFmtId="168" fontId="12" fillId="0" borderId="46" xfId="0" applyNumberFormat="1" applyFont="1" applyBorder="1" applyAlignment="1">
      <alignment horizontal="right" vertical="center" indent="1"/>
    </xf>
    <xf numFmtId="168" fontId="66" fillId="0" borderId="47" xfId="0" applyNumberFormat="1" applyFont="1" applyFill="1" applyBorder="1" applyAlignment="1" applyProtection="1">
      <alignment horizontal="right" vertical="distributed" wrapText="1" indent="1"/>
    </xf>
    <xf numFmtId="170" fontId="1" fillId="0" borderId="13" xfId="2" applyNumberFormat="1" applyFont="1" applyFill="1" applyBorder="1" applyAlignment="1" applyProtection="1">
      <alignment horizontal="left" vertical="center"/>
    </xf>
    <xf numFmtId="165" fontId="1" fillId="0" borderId="13" xfId="2" applyNumberFormat="1" applyFont="1" applyBorder="1" applyAlignment="1" applyProtection="1">
      <alignment horizontal="center" vertical="center"/>
    </xf>
    <xf numFmtId="172" fontId="1" fillId="0" borderId="13" xfId="2" applyNumberFormat="1" applyFont="1" applyFill="1" applyBorder="1" applyAlignment="1" applyProtection="1">
      <alignment horizontal="left" vertical="center"/>
    </xf>
    <xf numFmtId="172" fontId="1" fillId="0" borderId="13" xfId="2" applyNumberFormat="1" applyFont="1" applyFill="1" applyBorder="1" applyAlignment="1" applyProtection="1">
      <alignment horizontal="center" vertical="center"/>
    </xf>
    <xf numFmtId="4" fontId="10" fillId="5" borderId="13" xfId="2" applyNumberFormat="1" applyFont="1" applyFill="1" applyBorder="1" applyAlignment="1" applyProtection="1">
      <alignment horizontal="right" vertical="center"/>
    </xf>
    <xf numFmtId="165" fontId="1" fillId="5" borderId="13" xfId="2" applyNumberFormat="1" applyFont="1" applyFill="1" applyBorder="1" applyAlignment="1" applyProtection="1">
      <alignment horizontal="center" vertical="center"/>
    </xf>
    <xf numFmtId="3" fontId="1" fillId="0" borderId="0" xfId="2" applyNumberFormat="1"/>
    <xf numFmtId="171" fontId="1" fillId="0" borderId="13" xfId="2" applyNumberFormat="1" applyFont="1" applyFill="1" applyBorder="1" applyAlignment="1" applyProtection="1">
      <alignment horizontal="center"/>
    </xf>
    <xf numFmtId="3" fontId="10" fillId="0" borderId="14" xfId="2" applyNumberFormat="1" applyFont="1" applyFill="1" applyBorder="1" applyAlignment="1" applyProtection="1">
      <alignment horizontal="right"/>
    </xf>
    <xf numFmtId="171" fontId="1" fillId="0" borderId="14" xfId="2" applyNumberFormat="1" applyFont="1" applyFill="1" applyBorder="1" applyAlignment="1" applyProtection="1">
      <alignment horizontal="center"/>
    </xf>
    <xf numFmtId="1" fontId="10" fillId="0" borderId="36" xfId="2" applyNumberFormat="1" applyFont="1" applyFill="1" applyBorder="1" applyAlignment="1" applyProtection="1">
      <alignment horizontal="center"/>
    </xf>
    <xf numFmtId="4" fontId="10" fillId="0" borderId="36" xfId="2" applyNumberFormat="1" applyFont="1" applyFill="1" applyBorder="1" applyAlignment="1" applyProtection="1">
      <alignment horizontal="right"/>
    </xf>
    <xf numFmtId="172" fontId="1" fillId="0" borderId="36" xfId="2" applyNumberFormat="1" applyFont="1" applyFill="1" applyBorder="1" applyAlignment="1" applyProtection="1">
      <alignment horizontal="left"/>
    </xf>
    <xf numFmtId="3" fontId="10" fillId="0" borderId="36" xfId="2" applyNumberFormat="1" applyFont="1" applyFill="1" applyBorder="1" applyAlignment="1" applyProtection="1">
      <alignment horizontal="right"/>
    </xf>
    <xf numFmtId="171" fontId="1" fillId="0" borderId="36" xfId="2" applyNumberFormat="1" applyFont="1" applyFill="1" applyBorder="1" applyAlignment="1" applyProtection="1">
      <alignment horizontal="center"/>
    </xf>
    <xf numFmtId="166" fontId="1" fillId="0" borderId="36" xfId="2" applyNumberFormat="1" applyFont="1" applyFill="1" applyBorder="1" applyAlignment="1" applyProtection="1">
      <alignment horizontal="left"/>
    </xf>
    <xf numFmtId="10" fontId="10" fillId="0" borderId="36" xfId="2" applyNumberFormat="1" applyFont="1" applyFill="1" applyBorder="1" applyAlignment="1" applyProtection="1">
      <alignment horizontal="right" wrapText="1" indent="1"/>
    </xf>
    <xf numFmtId="1" fontId="10" fillId="0" borderId="0" xfId="2" applyNumberFormat="1" applyFont="1" applyFill="1" applyBorder="1" applyAlignment="1" applyProtection="1">
      <alignment horizontal="center"/>
    </xf>
    <xf numFmtId="4" fontId="10" fillId="0" borderId="0" xfId="2" applyNumberFormat="1" applyFont="1" applyFill="1" applyBorder="1" applyAlignment="1" applyProtection="1">
      <alignment horizontal="right"/>
    </xf>
    <xf numFmtId="172" fontId="1" fillId="0" borderId="0" xfId="2" applyNumberFormat="1" applyFont="1" applyFill="1" applyBorder="1" applyAlignment="1" applyProtection="1">
      <alignment horizontal="left"/>
    </xf>
    <xf numFmtId="3" fontId="10" fillId="0" borderId="0" xfId="2" applyNumberFormat="1" applyFont="1" applyFill="1" applyBorder="1" applyAlignment="1" applyProtection="1">
      <alignment horizontal="right"/>
    </xf>
    <xf numFmtId="171" fontId="1" fillId="0" borderId="0" xfId="2" applyNumberFormat="1" applyFont="1" applyFill="1" applyBorder="1" applyAlignment="1" applyProtection="1">
      <alignment horizontal="center"/>
    </xf>
    <xf numFmtId="166" fontId="1" fillId="0" borderId="0" xfId="2" applyNumberFormat="1" applyFont="1" applyFill="1" applyBorder="1" applyAlignment="1" applyProtection="1">
      <alignment horizontal="left"/>
    </xf>
    <xf numFmtId="10" fontId="10" fillId="0" borderId="0" xfId="2" applyNumberFormat="1" applyFont="1" applyFill="1" applyBorder="1" applyAlignment="1" applyProtection="1">
      <alignment horizontal="right" wrapText="1" indent="1"/>
    </xf>
    <xf numFmtId="168" fontId="4" fillId="0" borderId="0" xfId="2" applyNumberFormat="1" applyFont="1" applyBorder="1" applyAlignment="1" applyProtection="1"/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166" fontId="1" fillId="0" borderId="17" xfId="2" applyNumberFormat="1" applyFont="1" applyFill="1" applyBorder="1" applyAlignment="1" applyProtection="1">
      <alignment vertical="center"/>
    </xf>
    <xf numFmtId="166" fontId="1" fillId="0" borderId="17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/>
    <xf numFmtId="0" fontId="25" fillId="0" borderId="0" xfId="0" applyFont="1" applyBorder="1" applyAlignment="1" applyProtection="1">
      <protection locked="0"/>
    </xf>
    <xf numFmtId="0" fontId="0" fillId="0" borderId="0" xfId="0" applyFill="1" applyAlignment="1" applyProtection="1"/>
    <xf numFmtId="0" fontId="7" fillId="2" borderId="46" xfId="0" applyFont="1" applyFill="1" applyBorder="1" applyAlignment="1" applyProtection="1">
      <alignment horizontal="right" vertical="center"/>
    </xf>
    <xf numFmtId="169" fontId="7" fillId="2" borderId="46" xfId="0" applyNumberFormat="1" applyFont="1" applyFill="1" applyBorder="1" applyAlignment="1" applyProtection="1">
      <alignment horizontal="left" vertical="center"/>
    </xf>
    <xf numFmtId="0" fontId="7" fillId="2" borderId="17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0" borderId="0" xfId="0" applyFont="1" applyProtection="1"/>
    <xf numFmtId="0" fontId="10" fillId="0" borderId="0" xfId="0" applyFont="1" applyProtection="1"/>
    <xf numFmtId="0" fontId="10" fillId="0" borderId="46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/>
    <xf numFmtId="49" fontId="8" fillId="0" borderId="0" xfId="0" applyNumberFormat="1" applyFont="1" applyAlignment="1" applyProtection="1">
      <alignment horizontal="right" vertical="top"/>
    </xf>
    <xf numFmtId="49" fontId="10" fillId="0" borderId="0" xfId="0" applyNumberFormat="1" applyFont="1" applyAlignment="1" applyProtection="1">
      <alignment vertical="top" wrapText="1"/>
    </xf>
    <xf numFmtId="168" fontId="10" fillId="0" borderId="0" xfId="0" applyNumberFormat="1" applyFont="1" applyFill="1" applyBorder="1" applyAlignment="1" applyProtection="1">
      <alignment horizontal="right" wrapText="1" indent="2"/>
    </xf>
    <xf numFmtId="168" fontId="10" fillId="0" borderId="0" xfId="0" applyNumberFormat="1" applyFont="1" applyFill="1" applyBorder="1" applyAlignment="1" applyProtection="1">
      <alignment horizontal="center" vertical="distributed" wrapText="1"/>
    </xf>
    <xf numFmtId="0" fontId="4" fillId="0" borderId="0" xfId="0" applyFont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right" wrapText="1" indent="1"/>
    </xf>
    <xf numFmtId="168" fontId="4" fillId="0" borderId="13" xfId="0" applyNumberFormat="1" applyFont="1" applyBorder="1" applyAlignment="1" applyProtection="1">
      <alignment horizontal="right" indent="2"/>
    </xf>
    <xf numFmtId="4" fontId="3" fillId="0" borderId="0" xfId="0" applyNumberFormat="1" applyFont="1" applyBorder="1" applyAlignment="1" applyProtection="1">
      <alignment horizontal="right" vertical="top" wrapText="1"/>
    </xf>
    <xf numFmtId="0" fontId="10" fillId="0" borderId="0" xfId="0" applyFont="1" applyAlignment="1" applyProtection="1">
      <alignment vertical="top" wrapText="1"/>
    </xf>
    <xf numFmtId="4" fontId="10" fillId="0" borderId="0" xfId="0" applyNumberFormat="1" applyFont="1" applyAlignment="1" applyProtection="1">
      <alignment wrapText="1"/>
    </xf>
    <xf numFmtId="168" fontId="10" fillId="0" borderId="13" xfId="0" applyNumberFormat="1" applyFont="1" applyFill="1" applyBorder="1" applyAlignment="1" applyProtection="1">
      <alignment horizontal="right" wrapText="1" indent="2"/>
    </xf>
    <xf numFmtId="0" fontId="3" fillId="0" borderId="0" xfId="0" applyFont="1" applyAlignment="1" applyProtection="1">
      <alignment horizontal="right" vertical="top" wrapText="1"/>
    </xf>
    <xf numFmtId="16" fontId="7" fillId="0" borderId="0" xfId="0" applyNumberFormat="1" applyFont="1" applyProtection="1"/>
    <xf numFmtId="0" fontId="10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right" indent="2"/>
    </xf>
    <xf numFmtId="0" fontId="25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168" fontId="4" fillId="0" borderId="5" xfId="0" applyNumberFormat="1" applyFont="1" applyFill="1" applyBorder="1" applyAlignment="1" applyProtection="1">
      <alignment horizontal="center" vertical="distributed" wrapText="1"/>
    </xf>
    <xf numFmtId="168" fontId="4" fillId="0" borderId="0" xfId="0" applyNumberFormat="1" applyFont="1" applyFill="1" applyBorder="1" applyAlignment="1" applyProtection="1">
      <alignment horizontal="center" vertical="distributed" wrapText="1"/>
    </xf>
    <xf numFmtId="0" fontId="25" fillId="0" borderId="0" xfId="0" applyFont="1" applyAlignment="1" applyProtection="1"/>
    <xf numFmtId="0" fontId="25" fillId="0" borderId="0" xfId="0" applyFont="1" applyBorder="1" applyAlignment="1" applyProtection="1"/>
    <xf numFmtId="0" fontId="25" fillId="0" borderId="0" xfId="0" applyFont="1" applyFill="1" applyBorder="1" applyAlignment="1" applyProtection="1">
      <alignment horizontal="left" indent="1"/>
    </xf>
    <xf numFmtId="14" fontId="10" fillId="3" borderId="1" xfId="0" applyNumberFormat="1" applyFont="1" applyFill="1" applyBorder="1" applyProtection="1">
      <protection locked="0"/>
    </xf>
    <xf numFmtId="168" fontId="10" fillId="4" borderId="13" xfId="0" applyNumberFormat="1" applyFont="1" applyFill="1" applyBorder="1" applyAlignment="1" applyProtection="1">
      <alignment horizontal="right" wrapText="1" indent="2"/>
      <protection locked="0"/>
    </xf>
    <xf numFmtId="168" fontId="10" fillId="3" borderId="13" xfId="0" applyNumberFormat="1" applyFont="1" applyFill="1" applyBorder="1" applyAlignment="1" applyProtection="1">
      <alignment horizontal="right" wrapText="1" indent="2"/>
      <protection locked="0"/>
    </xf>
    <xf numFmtId="168" fontId="4" fillId="3" borderId="1" xfId="0" applyNumberFormat="1" applyFont="1" applyFill="1" applyBorder="1" applyAlignment="1" applyProtection="1">
      <alignment horizontal="center" vertical="distributed" wrapText="1"/>
      <protection locked="0"/>
    </xf>
    <xf numFmtId="14" fontId="10" fillId="4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3" fontId="12" fillId="4" borderId="1" xfId="2" applyNumberFormat="1" applyFont="1" applyFill="1" applyBorder="1" applyAlignment="1" applyProtection="1">
      <alignment horizontal="center"/>
      <protection locked="0"/>
    </xf>
    <xf numFmtId="0" fontId="12" fillId="4" borderId="1" xfId="2" applyFont="1" applyFill="1" applyBorder="1" applyAlignment="1" applyProtection="1">
      <alignment horizontal="center"/>
      <protection locked="0"/>
    </xf>
    <xf numFmtId="171" fontId="4" fillId="4" borderId="13" xfId="2" applyNumberFormat="1" applyFont="1" applyFill="1" applyBorder="1" applyAlignment="1" applyProtection="1">
      <alignment horizontal="center" vertical="center"/>
      <protection locked="0"/>
    </xf>
    <xf numFmtId="0" fontId="4" fillId="4" borderId="13" xfId="2" applyFont="1" applyFill="1" applyBorder="1" applyAlignment="1" applyProtection="1">
      <alignment horizontal="center" vertical="center"/>
      <protection locked="0"/>
    </xf>
    <xf numFmtId="0" fontId="4" fillId="4" borderId="13" xfId="2" applyFont="1" applyFill="1" applyBorder="1" applyAlignment="1" applyProtection="1">
      <alignment horizontal="center"/>
      <protection locked="0"/>
    </xf>
    <xf numFmtId="0" fontId="11" fillId="4" borderId="13" xfId="2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/>
    <xf numFmtId="0" fontId="11" fillId="6" borderId="5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172" fontId="0" fillId="0" borderId="7" xfId="0" applyNumberForma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center" vertical="top" wrapText="1"/>
    </xf>
    <xf numFmtId="0" fontId="1" fillId="0" borderId="35" xfId="0" applyFont="1" applyFill="1" applyBorder="1" applyAlignment="1" applyProtection="1">
      <alignment horizontal="center" vertical="top" wrapText="1"/>
    </xf>
    <xf numFmtId="0" fontId="0" fillId="0" borderId="0" xfId="0" applyAlignment="1" applyProtection="1"/>
    <xf numFmtId="0" fontId="11" fillId="6" borderId="5" xfId="0" applyFont="1" applyFill="1" applyBorder="1" applyAlignment="1" applyProtection="1"/>
    <xf numFmtId="0" fontId="0" fillId="6" borderId="4" xfId="0" applyFill="1" applyBorder="1" applyProtection="1"/>
    <xf numFmtId="0" fontId="4" fillId="6" borderId="0" xfId="0" applyFont="1" applyFill="1" applyBorder="1" applyAlignment="1" applyProtection="1"/>
    <xf numFmtId="0" fontId="0" fillId="6" borderId="21" xfId="0" applyFill="1" applyBorder="1" applyProtection="1"/>
    <xf numFmtId="0" fontId="11" fillId="6" borderId="1" xfId="0" applyFont="1" applyFill="1" applyBorder="1" applyAlignment="1" applyProtection="1">
      <alignment horizontal="left" indent="2"/>
    </xf>
    <xf numFmtId="0" fontId="4" fillId="6" borderId="1" xfId="0" applyFont="1" applyFill="1" applyBorder="1" applyAlignment="1" applyProtection="1">
      <alignment horizontal="center"/>
    </xf>
    <xf numFmtId="0" fontId="4" fillId="6" borderId="16" xfId="0" applyFont="1" applyFill="1" applyBorder="1" applyAlignment="1" applyProtection="1">
      <alignment horizontal="center"/>
    </xf>
    <xf numFmtId="0" fontId="12" fillId="0" borderId="0" xfId="0" applyFont="1" applyProtection="1"/>
    <xf numFmtId="0" fontId="12" fillId="0" borderId="1" xfId="0" applyFont="1" applyBorder="1" applyAlignment="1" applyProtection="1">
      <alignment horizontal="center"/>
    </xf>
    <xf numFmtId="0" fontId="1" fillId="0" borderId="0" xfId="0" applyFont="1" applyProtection="1"/>
    <xf numFmtId="0" fontId="12" fillId="0" borderId="0" xfId="0" applyFont="1" applyAlignment="1" applyProtection="1">
      <alignment horizontal="center"/>
    </xf>
    <xf numFmtId="4" fontId="10" fillId="0" borderId="13" xfId="0" applyNumberFormat="1" applyFont="1" applyBorder="1" applyAlignment="1" applyProtection="1">
      <alignment horizontal="right" vertical="center"/>
    </xf>
    <xf numFmtId="0" fontId="0" fillId="0" borderId="1" xfId="0" applyBorder="1" applyProtection="1"/>
    <xf numFmtId="0" fontId="43" fillId="0" borderId="0" xfId="0" applyFont="1" applyAlignment="1" applyProtection="1">
      <alignment vertical="top"/>
    </xf>
    <xf numFmtId="14" fontId="12" fillId="4" borderId="1" xfId="0" applyNumberFormat="1" applyFont="1" applyFill="1" applyBorder="1" applyAlignment="1" applyProtection="1">
      <alignment horizontal="center"/>
      <protection locked="0"/>
    </xf>
    <xf numFmtId="2" fontId="10" fillId="4" borderId="13" xfId="0" applyNumberFormat="1" applyFont="1" applyFill="1" applyBorder="1" applyAlignment="1" applyProtection="1">
      <alignment horizontal="right" vertical="center" wrapText="1" indent="1"/>
      <protection locked="0"/>
    </xf>
    <xf numFmtId="2" fontId="10" fillId="4" borderId="13" xfId="0" applyNumberFormat="1" applyFont="1" applyFill="1" applyBorder="1" applyAlignment="1" applyProtection="1">
      <alignment horizontal="right" vertical="center" indent="1"/>
      <protection locked="0"/>
    </xf>
    <xf numFmtId="0" fontId="12" fillId="4" borderId="13" xfId="0" applyFont="1" applyFill="1" applyBorder="1" applyAlignment="1" applyProtection="1">
      <alignment horizontal="center" vertical="center"/>
      <protection locked="0"/>
    </xf>
    <xf numFmtId="49" fontId="4" fillId="0" borderId="0" xfId="2" applyNumberFormat="1" applyFont="1" applyFill="1" applyBorder="1" applyAlignment="1" applyProtection="1">
      <alignment horizontal="center" vertical="center"/>
    </xf>
    <xf numFmtId="1" fontId="10" fillId="0" borderId="0" xfId="2" applyNumberFormat="1" applyFont="1" applyFill="1" applyBorder="1" applyAlignment="1" applyProtection="1">
      <alignment horizontal="right"/>
    </xf>
    <xf numFmtId="168" fontId="10" fillId="0" borderId="0" xfId="2" applyNumberFormat="1" applyFont="1" applyFill="1" applyBorder="1" applyAlignment="1" applyProtection="1">
      <alignment horizontal="center" vertical="top" wrapText="1"/>
    </xf>
    <xf numFmtId="49" fontId="4" fillId="0" borderId="36" xfId="2" applyNumberFormat="1" applyFont="1" applyFill="1" applyBorder="1" applyAlignment="1" applyProtection="1">
      <alignment horizontal="center" vertical="center"/>
    </xf>
    <xf numFmtId="1" fontId="10" fillId="0" borderId="36" xfId="2" applyNumberFormat="1" applyFont="1" applyFill="1" applyBorder="1" applyAlignment="1" applyProtection="1">
      <alignment horizontal="right"/>
    </xf>
    <xf numFmtId="168" fontId="10" fillId="0" borderId="36" xfId="2" applyNumberFormat="1" applyFont="1" applyFill="1" applyBorder="1" applyAlignment="1" applyProtection="1">
      <alignment horizontal="center" vertical="top" wrapText="1"/>
    </xf>
    <xf numFmtId="0" fontId="1" fillId="0" borderId="0" xfId="2" applyBorder="1" applyAlignment="1" applyProtection="1"/>
    <xf numFmtId="0" fontId="1" fillId="0" borderId="0" xfId="2" applyAlignment="1" applyProtection="1">
      <alignment horizontal="left" indent="1"/>
    </xf>
    <xf numFmtId="0" fontId="43" fillId="0" borderId="0" xfId="2" applyFont="1" applyAlignment="1" applyProtection="1">
      <alignment vertical="top"/>
    </xf>
    <xf numFmtId="0" fontId="11" fillId="4" borderId="13" xfId="2" applyFont="1" applyFill="1" applyBorder="1" applyAlignment="1" applyProtection="1">
      <alignment horizontal="center"/>
      <protection locked="0"/>
    </xf>
    <xf numFmtId="7" fontId="4" fillId="0" borderId="4" xfId="2" applyNumberFormat="1" applyFont="1" applyFill="1" applyBorder="1" applyAlignment="1" applyProtection="1">
      <alignment horizontal="center"/>
    </xf>
    <xf numFmtId="0" fontId="10" fillId="0" borderId="0" xfId="2" applyFont="1" applyFill="1" applyBorder="1" applyAlignment="1" applyProtection="1"/>
    <xf numFmtId="0" fontId="62" fillId="0" borderId="0" xfId="2" applyFont="1" applyFill="1" applyBorder="1" applyAlignment="1" applyProtection="1">
      <alignment horizontal="left" indent="1"/>
    </xf>
    <xf numFmtId="0" fontId="63" fillId="0" borderId="0" xfId="2" applyFont="1" applyFill="1" applyBorder="1" applyAlignment="1" applyProtection="1"/>
    <xf numFmtId="0" fontId="12" fillId="0" borderId="0" xfId="2" applyFont="1" applyFill="1" applyBorder="1" applyAlignment="1" applyProtection="1">
      <alignment horizontal="left" indent="1"/>
    </xf>
    <xf numFmtId="0" fontId="12" fillId="0" borderId="0" xfId="2" applyFont="1" applyFill="1" applyBorder="1" applyAlignment="1" applyProtection="1"/>
    <xf numFmtId="14" fontId="11" fillId="0" borderId="7" xfId="2" applyNumberFormat="1" applyFont="1" applyFill="1" applyBorder="1" applyAlignment="1" applyProtection="1">
      <alignment horizontal="center"/>
    </xf>
    <xf numFmtId="0" fontId="1" fillId="0" borderId="0" xfId="2" applyFont="1" applyFill="1" applyBorder="1" applyAlignment="1" applyProtection="1">
      <alignment horizontal="left" indent="1"/>
    </xf>
    <xf numFmtId="0" fontId="12" fillId="0" borderId="0" xfId="2" applyFont="1" applyFill="1" applyBorder="1" applyAlignment="1" applyProtection="1">
      <alignment horizontal="right" indent="1"/>
    </xf>
    <xf numFmtId="14" fontId="11" fillId="0" borderId="1" xfId="2" applyNumberFormat="1" applyFont="1" applyFill="1" applyBorder="1" applyAlignment="1" applyProtection="1">
      <alignment horizontal="center"/>
    </xf>
    <xf numFmtId="1" fontId="11" fillId="0" borderId="1" xfId="2" applyNumberFormat="1" applyFont="1" applyFill="1" applyBorder="1" applyAlignment="1" applyProtection="1">
      <alignment horizontal="center"/>
    </xf>
    <xf numFmtId="1" fontId="12" fillId="0" borderId="0" xfId="2" applyNumberFormat="1" applyFont="1" applyFill="1" applyBorder="1" applyAlignment="1" applyProtection="1">
      <alignment horizontal="center"/>
    </xf>
    <xf numFmtId="14" fontId="11" fillId="0" borderId="0" xfId="2" applyNumberFormat="1" applyFont="1" applyFill="1" applyBorder="1" applyAlignment="1" applyProtection="1">
      <alignment horizontal="center"/>
    </xf>
    <xf numFmtId="1" fontId="12" fillId="0" borderId="0" xfId="2" applyNumberFormat="1" applyFont="1" applyFill="1" applyBorder="1" applyAlignment="1" applyProtection="1"/>
    <xf numFmtId="7" fontId="4" fillId="0" borderId="0" xfId="2" applyNumberFormat="1" applyFont="1" applyFill="1" applyBorder="1" applyAlignment="1" applyProtection="1">
      <alignment horizontal="center"/>
    </xf>
    <xf numFmtId="0" fontId="12" fillId="0" borderId="0" xfId="2" applyFont="1" applyAlignment="1" applyProtection="1">
      <alignment horizontal="left"/>
    </xf>
    <xf numFmtId="0" fontId="1" fillId="0" borderId="0" xfId="2" applyAlignment="1" applyProtection="1">
      <alignment horizontal="right"/>
    </xf>
    <xf numFmtId="0" fontId="1" fillId="0" borderId="0" xfId="2" applyAlignment="1" applyProtection="1"/>
    <xf numFmtId="0" fontId="1" fillId="0" borderId="0" xfId="2" applyFont="1" applyAlignment="1" applyProtection="1">
      <alignment horizontal="right"/>
    </xf>
    <xf numFmtId="0" fontId="62" fillId="0" borderId="0" xfId="2" applyFont="1" applyBorder="1" applyAlignment="1" applyProtection="1">
      <alignment horizontal="center"/>
    </xf>
    <xf numFmtId="0" fontId="62" fillId="0" borderId="0" xfId="2" applyFont="1" applyAlignment="1" applyProtection="1">
      <alignment horizontal="center" vertical="center"/>
    </xf>
    <xf numFmtId="0" fontId="62" fillId="0" borderId="0" xfId="2" applyFont="1" applyAlignment="1" applyProtection="1"/>
    <xf numFmtId="0" fontId="1" fillId="0" borderId="30" xfId="2" applyBorder="1" applyProtection="1"/>
    <xf numFmtId="0" fontId="1" fillId="0" borderId="5" xfId="2" applyBorder="1" applyProtection="1"/>
    <xf numFmtId="0" fontId="1" fillId="0" borderId="29" xfId="2" applyBorder="1" applyProtection="1"/>
    <xf numFmtId="0" fontId="62" fillId="0" borderId="0" xfId="2" applyFont="1" applyBorder="1" applyAlignment="1" applyProtection="1">
      <alignment horizontal="center" vertical="center"/>
    </xf>
    <xf numFmtId="0" fontId="65" fillId="0" borderId="0" xfId="2" applyFont="1" applyAlignment="1" applyProtection="1">
      <alignment vertical="top"/>
    </xf>
    <xf numFmtId="0" fontId="1" fillId="0" borderId="21" xfId="2" applyBorder="1" applyProtection="1"/>
    <xf numFmtId="0" fontId="1" fillId="0" borderId="16" xfId="2" applyBorder="1" applyProtection="1"/>
    <xf numFmtId="0" fontId="62" fillId="0" borderId="1" xfId="2" applyFont="1" applyBorder="1" applyAlignment="1" applyProtection="1">
      <alignment horizontal="center" vertical="center"/>
    </xf>
    <xf numFmtId="0" fontId="65" fillId="0" borderId="1" xfId="2" applyFont="1" applyBorder="1" applyAlignment="1" applyProtection="1">
      <alignment horizontal="center" vertical="top"/>
    </xf>
    <xf numFmtId="0" fontId="65" fillId="0" borderId="0" xfId="2" applyFont="1" applyBorder="1" applyAlignment="1" applyProtection="1">
      <alignment horizontal="center" vertical="top"/>
    </xf>
    <xf numFmtId="0" fontId="62" fillId="0" borderId="1" xfId="2" applyFont="1" applyBorder="1" applyAlignment="1" applyProtection="1">
      <alignment horizontal="center"/>
    </xf>
    <xf numFmtId="0" fontId="12" fillId="0" borderId="0" xfId="2" applyFont="1" applyFill="1" applyBorder="1" applyAlignment="1" applyProtection="1">
      <alignment horizontal="center"/>
    </xf>
    <xf numFmtId="0" fontId="40" fillId="0" borderId="0" xfId="2" applyFont="1" applyProtection="1"/>
    <xf numFmtId="0" fontId="12" fillId="4" borderId="46" xfId="2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1" fontId="47" fillId="3" borderId="13" xfId="0" applyNumberFormat="1" applyFont="1" applyFill="1" applyBorder="1" applyAlignment="1" applyProtection="1">
      <alignment horizontal="center" vertical="center"/>
      <protection locked="0"/>
    </xf>
    <xf numFmtId="0" fontId="11" fillId="2" borderId="41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/>
    </xf>
    <xf numFmtId="0" fontId="54" fillId="2" borderId="5" xfId="2" applyFont="1" applyFill="1" applyBorder="1" applyAlignment="1" applyProtection="1">
      <alignment horizontal="left" vertical="center"/>
    </xf>
    <xf numFmtId="0" fontId="48" fillId="0" borderId="2" xfId="2" applyFont="1" applyBorder="1" applyAlignment="1" applyProtection="1">
      <alignment horizontal="center" vertical="center"/>
    </xf>
    <xf numFmtId="0" fontId="49" fillId="6" borderId="25" xfId="2" applyFont="1" applyFill="1" applyBorder="1" applyAlignment="1" applyProtection="1">
      <alignment horizontal="center"/>
    </xf>
    <xf numFmtId="0" fontId="50" fillId="6" borderId="46" xfId="2" applyFont="1" applyFill="1" applyBorder="1" applyAlignment="1" applyProtection="1">
      <alignment horizontal="center"/>
    </xf>
    <xf numFmtId="0" fontId="50" fillId="6" borderId="17" xfId="2" applyFont="1" applyFill="1" applyBorder="1" applyAlignment="1" applyProtection="1">
      <alignment horizontal="center"/>
    </xf>
    <xf numFmtId="170" fontId="8" fillId="3" borderId="19" xfId="0" applyNumberFormat="1" applyFont="1" applyFill="1" applyBorder="1" applyAlignment="1" applyProtection="1">
      <alignment horizontal="right" vertical="top" wrapText="1" indent="2"/>
      <protection locked="0"/>
    </xf>
    <xf numFmtId="170" fontId="8" fillId="3" borderId="25" xfId="0" applyNumberFormat="1" applyFont="1" applyFill="1" applyBorder="1" applyAlignment="1" applyProtection="1">
      <alignment horizontal="right" vertical="top" wrapText="1" indent="2"/>
      <protection locked="0"/>
    </xf>
    <xf numFmtId="170" fontId="8" fillId="3" borderId="30" xfId="0" applyNumberFormat="1" applyFont="1" applyFill="1" applyBorder="1" applyAlignment="1" applyProtection="1">
      <alignment horizontal="right" vertical="top" wrapText="1" indent="2"/>
      <protection locked="0"/>
    </xf>
    <xf numFmtId="170" fontId="8" fillId="3" borderId="2" xfId="0" applyNumberFormat="1" applyFont="1" applyFill="1" applyBorder="1" applyAlignment="1" applyProtection="1">
      <alignment horizontal="right" vertical="top" wrapText="1" indent="2"/>
      <protection locked="0"/>
    </xf>
    <xf numFmtId="175" fontId="11" fillId="0" borderId="1" xfId="2" applyNumberFormat="1" applyFont="1" applyBorder="1" applyAlignment="1" applyProtection="1">
      <alignment horizontal="right"/>
    </xf>
    <xf numFmtId="0" fontId="43" fillId="0" borderId="0" xfId="2" applyFont="1" applyProtection="1"/>
    <xf numFmtId="0" fontId="43" fillId="0" borderId="0" xfId="2" applyFont="1"/>
    <xf numFmtId="0" fontId="5" fillId="0" borderId="0" xfId="2" applyFont="1" applyProtection="1"/>
    <xf numFmtId="0" fontId="5" fillId="0" borderId="0" xfId="2" applyFont="1"/>
    <xf numFmtId="0" fontId="72" fillId="0" borderId="0" xfId="2" applyFont="1" applyProtection="1"/>
    <xf numFmtId="0" fontId="11" fillId="0" borderId="0" xfId="2" applyFont="1" applyAlignment="1" applyProtection="1">
      <alignment horizontal="left" indent="1"/>
    </xf>
    <xf numFmtId="0" fontId="11" fillId="0" borderId="0" xfId="2" applyFont="1" applyAlignment="1" applyProtection="1">
      <alignment horizontal="right"/>
    </xf>
    <xf numFmtId="175" fontId="11" fillId="0" borderId="0" xfId="2" applyNumberFormat="1" applyFont="1" applyFill="1" applyBorder="1" applyAlignment="1" applyProtection="1">
      <alignment horizontal="right"/>
      <protection locked="0"/>
    </xf>
    <xf numFmtId="175" fontId="11" fillId="4" borderId="1" xfId="2" applyNumberFormat="1" applyFont="1" applyFill="1" applyBorder="1" applyAlignment="1" applyProtection="1">
      <alignment horizontal="right"/>
      <protection locked="0"/>
    </xf>
    <xf numFmtId="175" fontId="11" fillId="0" borderId="36" xfId="2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left" indent="1"/>
    </xf>
    <xf numFmtId="177" fontId="11" fillId="4" borderId="1" xfId="2" applyNumberFormat="1" applyFont="1" applyFill="1" applyBorder="1" applyAlignment="1" applyProtection="1">
      <alignment horizontal="center"/>
      <protection locked="0"/>
    </xf>
    <xf numFmtId="4" fontId="1" fillId="3" borderId="2" xfId="2" applyNumberFormat="1" applyFont="1" applyFill="1" applyBorder="1" applyAlignment="1" applyProtection="1">
      <alignment horizontal="center" vertical="center"/>
      <protection locked="0"/>
    </xf>
    <xf numFmtId="1" fontId="1" fillId="3" borderId="5" xfId="2" applyNumberFormat="1" applyFont="1" applyFill="1" applyBorder="1" applyAlignment="1" applyProtection="1">
      <alignment horizontal="right" vertical="center" indent="1"/>
      <protection locked="0"/>
    </xf>
    <xf numFmtId="4" fontId="1" fillId="3" borderId="2" xfId="2" applyNumberFormat="1" applyFont="1" applyFill="1" applyBorder="1" applyAlignment="1" applyProtection="1">
      <alignment horizontal="right" vertical="center" indent="1"/>
      <protection locked="0"/>
    </xf>
    <xf numFmtId="4" fontId="1" fillId="0" borderId="2" xfId="2" applyNumberFormat="1" applyFont="1" applyFill="1" applyBorder="1" applyAlignment="1" applyProtection="1">
      <alignment horizontal="right" vertical="center" indent="1"/>
    </xf>
    <xf numFmtId="10" fontId="1" fillId="0" borderId="2" xfId="2" applyNumberFormat="1" applyFont="1" applyBorder="1" applyAlignment="1" applyProtection="1">
      <alignment horizontal="right" vertical="center" wrapText="1" indent="1"/>
    </xf>
    <xf numFmtId="164" fontId="1" fillId="3" borderId="2" xfId="2" applyNumberFormat="1" applyFill="1" applyBorder="1" applyAlignment="1" applyProtection="1">
      <alignment horizontal="center" vertical="center"/>
      <protection locked="0"/>
    </xf>
    <xf numFmtId="10" fontId="1" fillId="0" borderId="42" xfId="2" applyNumberFormat="1" applyFont="1" applyBorder="1" applyAlignment="1" applyProtection="1">
      <alignment horizontal="right" vertical="center" wrapText="1" indent="2"/>
    </xf>
    <xf numFmtId="4" fontId="1" fillId="3" borderId="3" xfId="2" applyNumberFormat="1" applyFont="1" applyFill="1" applyBorder="1" applyAlignment="1" applyProtection="1">
      <alignment horizontal="center" vertical="center"/>
      <protection locked="0"/>
    </xf>
    <xf numFmtId="3" fontId="1" fillId="3" borderId="13" xfId="2" applyNumberFormat="1" applyFont="1" applyFill="1" applyBorder="1" applyAlignment="1" applyProtection="1">
      <alignment horizontal="right" vertical="center" indent="2"/>
      <protection locked="0"/>
    </xf>
    <xf numFmtId="0" fontId="1" fillId="0" borderId="2" xfId="2" applyFont="1" applyFill="1" applyBorder="1" applyAlignment="1" applyProtection="1">
      <alignment horizontal="center" vertical="center" wrapText="1"/>
    </xf>
    <xf numFmtId="0" fontId="2" fillId="2" borderId="19" xfId="2" applyFont="1" applyFill="1" applyBorder="1" applyAlignment="1" applyProtection="1">
      <alignment horizontal="center" vertical="center"/>
    </xf>
    <xf numFmtId="0" fontId="57" fillId="2" borderId="24" xfId="2" applyFont="1" applyFill="1" applyBorder="1" applyAlignment="1" applyProtection="1">
      <alignment horizontal="center" vertical="center"/>
    </xf>
    <xf numFmtId="0" fontId="5" fillId="2" borderId="24" xfId="2" applyFont="1" applyFill="1" applyBorder="1" applyAlignment="1" applyProtection="1">
      <alignment horizontal="center" vertical="center"/>
    </xf>
    <xf numFmtId="0" fontId="5" fillId="2" borderId="19" xfId="2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right" indent="1"/>
    </xf>
    <xf numFmtId="0" fontId="4" fillId="0" borderId="0" xfId="2" applyFont="1" applyAlignment="1" applyProtection="1">
      <alignment horizontal="right" indent="1"/>
    </xf>
    <xf numFmtId="0" fontId="11" fillId="0" borderId="36" xfId="2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172" fontId="1" fillId="0" borderId="0" xfId="2" applyNumberFormat="1" applyFont="1" applyFill="1" applyBorder="1" applyAlignment="1" applyProtection="1">
      <alignment horizontal="right"/>
    </xf>
    <xf numFmtId="4" fontId="1" fillId="0" borderId="0" xfId="2" applyNumberFormat="1" applyFont="1" applyFill="1" applyBorder="1" applyAlignment="1" applyProtection="1">
      <alignment horizontal="right" vertical="center" indent="1"/>
    </xf>
    <xf numFmtId="10" fontId="1" fillId="0" borderId="0" xfId="2" applyNumberFormat="1" applyFont="1" applyBorder="1" applyAlignment="1" applyProtection="1">
      <alignment horizontal="right" vertical="center" wrapText="1" indent="2"/>
    </xf>
    <xf numFmtId="10" fontId="1" fillId="0" borderId="0" xfId="2" applyNumberFormat="1" applyFont="1" applyFill="1" applyBorder="1" applyAlignment="1" applyProtection="1">
      <alignment horizontal="right" vertical="center" wrapText="1" indent="1"/>
    </xf>
    <xf numFmtId="165" fontId="1" fillId="0" borderId="0" xfId="2" applyNumberFormat="1" applyFont="1" applyBorder="1" applyAlignment="1" applyProtection="1">
      <alignment horizontal="left"/>
    </xf>
    <xf numFmtId="3" fontId="10" fillId="0" borderId="0" xfId="2" applyNumberFormat="1" applyFont="1" applyBorder="1" applyAlignment="1" applyProtection="1">
      <alignment horizontal="right" indent="1"/>
    </xf>
    <xf numFmtId="7" fontId="10" fillId="0" borderId="0" xfId="2" applyNumberFormat="1" applyFont="1" applyBorder="1" applyAlignment="1" applyProtection="1">
      <alignment horizontal="right"/>
    </xf>
    <xf numFmtId="0" fontId="4" fillId="0" borderId="36" xfId="2" applyFont="1" applyBorder="1" applyAlignment="1" applyProtection="1">
      <alignment horizontal="center" vertical="center"/>
    </xf>
    <xf numFmtId="165" fontId="1" fillId="0" borderId="36" xfId="2" applyNumberFormat="1" applyFont="1" applyBorder="1" applyAlignment="1" applyProtection="1">
      <alignment horizontal="left"/>
    </xf>
    <xf numFmtId="3" fontId="10" fillId="0" borderId="36" xfId="2" applyNumberFormat="1" applyFont="1" applyBorder="1" applyAlignment="1" applyProtection="1">
      <alignment horizontal="right" indent="1"/>
    </xf>
    <xf numFmtId="7" fontId="10" fillId="0" borderId="36" xfId="2" applyNumberFormat="1" applyFont="1" applyBorder="1" applyAlignment="1" applyProtection="1">
      <alignment horizontal="right"/>
    </xf>
    <xf numFmtId="172" fontId="1" fillId="0" borderId="14" xfId="2" applyNumberFormat="1" applyFont="1" applyFill="1" applyBorder="1" applyAlignment="1" applyProtection="1">
      <alignment horizontal="left"/>
    </xf>
    <xf numFmtId="165" fontId="1" fillId="0" borderId="36" xfId="2" applyNumberFormat="1" applyFont="1" applyBorder="1" applyAlignment="1" applyProtection="1">
      <alignment horizontal="center"/>
    </xf>
    <xf numFmtId="165" fontId="1" fillId="0" borderId="0" xfId="2" applyNumberFormat="1" applyFont="1" applyBorder="1" applyAlignment="1" applyProtection="1">
      <alignment horizontal="center"/>
    </xf>
    <xf numFmtId="165" fontId="1" fillId="0" borderId="14" xfId="2" applyNumberFormat="1" applyFont="1" applyBorder="1" applyAlignment="1" applyProtection="1">
      <alignment horizontal="center"/>
    </xf>
    <xf numFmtId="4" fontId="1" fillId="0" borderId="0" xfId="2" applyNumberFormat="1" applyFont="1" applyFill="1" applyBorder="1" applyAlignment="1" applyProtection="1">
      <alignment horizontal="center" vertical="center"/>
    </xf>
    <xf numFmtId="1" fontId="1" fillId="0" borderId="0" xfId="2" applyNumberFormat="1" applyFont="1" applyFill="1" applyBorder="1" applyAlignment="1" applyProtection="1">
      <alignment horizontal="right" vertical="center" indent="1"/>
    </xf>
    <xf numFmtId="164" fontId="1" fillId="0" borderId="0" xfId="2" applyNumberForma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/>
    </xf>
    <xf numFmtId="0" fontId="10" fillId="3" borderId="1" xfId="0" applyFont="1" applyFill="1" applyBorder="1" applyAlignment="1" applyProtection="1">
      <alignment horizontal="left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23" fillId="2" borderId="30" xfId="0" applyFont="1" applyFill="1" applyBorder="1" applyAlignment="1" applyProtection="1">
      <alignment horizontal="center"/>
      <protection locked="0"/>
    </xf>
    <xf numFmtId="0" fontId="23" fillId="2" borderId="5" xfId="0" applyFont="1" applyFill="1" applyBorder="1" applyAlignment="1" applyProtection="1">
      <alignment horizontal="center"/>
      <protection locked="0"/>
    </xf>
    <xf numFmtId="0" fontId="23" fillId="2" borderId="29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4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indent="1"/>
      <protection locked="0"/>
    </xf>
    <xf numFmtId="0" fontId="25" fillId="3" borderId="1" xfId="0" applyFont="1" applyFill="1" applyBorder="1" applyAlignment="1" applyProtection="1">
      <alignment horizontal="left" indent="1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25" fillId="3" borderId="1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 indent="6"/>
    </xf>
    <xf numFmtId="0" fontId="25" fillId="0" borderId="0" xfId="0" applyFont="1" applyFill="1" applyBorder="1" applyAlignment="1" applyProtection="1">
      <alignment horizontal="left" indent="6"/>
    </xf>
    <xf numFmtId="0" fontId="25" fillId="0" borderId="0" xfId="0" applyFont="1" applyProtection="1"/>
    <xf numFmtId="0" fontId="10" fillId="0" borderId="0" xfId="0" applyFont="1" applyAlignment="1" applyProtection="1">
      <alignment horizontal="left"/>
    </xf>
    <xf numFmtId="49" fontId="10" fillId="3" borderId="1" xfId="0" applyNumberFormat="1" applyFont="1" applyFill="1" applyBorder="1" applyAlignment="1" applyProtection="1">
      <alignment horizontal="left" indent="1"/>
      <protection locked="0"/>
    </xf>
    <xf numFmtId="0" fontId="10" fillId="0" borderId="0" xfId="0" applyFont="1" applyAlignment="1" applyProtection="1">
      <alignment horizontal="left" indent="6"/>
    </xf>
    <xf numFmtId="49" fontId="10" fillId="0" borderId="0" xfId="0" applyNumberFormat="1" applyFont="1" applyFill="1" applyBorder="1" applyAlignment="1" applyProtection="1">
      <alignment horizontal="left"/>
    </xf>
    <xf numFmtId="0" fontId="10" fillId="0" borderId="0" xfId="0" applyFont="1" applyAlignment="1" applyProtection="1">
      <alignment horizontal="left" vertical="top" wrapText="1"/>
    </xf>
    <xf numFmtId="168" fontId="10" fillId="0" borderId="0" xfId="0" applyNumberFormat="1" applyFont="1" applyFill="1" applyBorder="1" applyAlignment="1" applyProtection="1">
      <alignment horizontal="left" vertical="distributed" wrapText="1"/>
    </xf>
    <xf numFmtId="0" fontId="4" fillId="2" borderId="25" xfId="0" applyFont="1" applyFill="1" applyBorder="1" applyAlignment="1" applyProtection="1">
      <alignment horizontal="right" vertical="center"/>
    </xf>
    <xf numFmtId="0" fontId="4" fillId="2" borderId="46" xfId="0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top" wrapText="1"/>
    </xf>
    <xf numFmtId="49" fontId="10" fillId="0" borderId="0" xfId="0" applyNumberFormat="1" applyFont="1" applyAlignment="1" applyProtection="1">
      <alignment vertical="top" wrapText="1"/>
    </xf>
    <xf numFmtId="0" fontId="25" fillId="0" borderId="0" xfId="0" applyFont="1" applyAlignment="1" applyProtection="1">
      <alignment horizontal="left"/>
    </xf>
    <xf numFmtId="49" fontId="10" fillId="0" borderId="0" xfId="0" applyNumberFormat="1" applyFont="1" applyAlignment="1" applyProtection="1">
      <alignment horizontal="left" vertical="top" wrapText="1"/>
    </xf>
    <xf numFmtId="0" fontId="10" fillId="3" borderId="46" xfId="0" applyFont="1" applyFill="1" applyBorder="1" applyAlignment="1" applyProtection="1">
      <alignment horizontal="left" indent="1"/>
      <protection locked="0"/>
    </xf>
    <xf numFmtId="0" fontId="25" fillId="3" borderId="46" xfId="0" applyFont="1" applyFill="1" applyBorder="1" applyAlignment="1" applyProtection="1">
      <alignment horizontal="left" indent="1"/>
      <protection locked="0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Fill="1" applyBorder="1"/>
    <xf numFmtId="0" fontId="4" fillId="2" borderId="25" xfId="0" applyFont="1" applyFill="1" applyBorder="1" applyAlignment="1">
      <alignment horizontal="right" vertical="center"/>
    </xf>
    <xf numFmtId="0" fontId="4" fillId="2" borderId="46" xfId="0" applyFont="1" applyFill="1" applyBorder="1" applyAlignment="1">
      <alignment horizontal="right" vertical="center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1" fillId="0" borderId="30" xfId="2" applyFont="1" applyBorder="1" applyAlignment="1" applyProtection="1">
      <alignment horizontal="center" vertical="center"/>
    </xf>
    <xf numFmtId="0" fontId="11" fillId="0" borderId="5" xfId="2" applyFont="1" applyBorder="1" applyAlignment="1" applyProtection="1">
      <alignment horizontal="center" vertical="center"/>
    </xf>
    <xf numFmtId="0" fontId="11" fillId="0" borderId="29" xfId="2" applyFont="1" applyBorder="1" applyAlignment="1" applyProtection="1">
      <alignment horizontal="center" vertical="center"/>
    </xf>
    <xf numFmtId="0" fontId="11" fillId="0" borderId="4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center" vertical="center"/>
    </xf>
    <xf numFmtId="0" fontId="11" fillId="0" borderId="41" xfId="2" applyFont="1" applyBorder="1" applyAlignment="1" applyProtection="1">
      <alignment horizontal="center" vertical="center"/>
    </xf>
    <xf numFmtId="0" fontId="4" fillId="0" borderId="25" xfId="2" applyFont="1" applyBorder="1" applyAlignment="1" applyProtection="1">
      <alignment horizontal="center" vertical="center"/>
    </xf>
    <xf numFmtId="0" fontId="4" fillId="0" borderId="46" xfId="2" applyFont="1" applyBorder="1" applyAlignment="1" applyProtection="1">
      <alignment horizontal="center" vertical="center"/>
    </xf>
    <xf numFmtId="0" fontId="4" fillId="0" borderId="17" xfId="2" applyFont="1" applyBorder="1" applyAlignment="1" applyProtection="1">
      <alignment horizontal="center" vertical="center"/>
    </xf>
    <xf numFmtId="0" fontId="48" fillId="0" borderId="30" xfId="2" applyFont="1" applyBorder="1" applyAlignment="1" applyProtection="1">
      <alignment horizontal="center" vertical="center"/>
    </xf>
    <xf numFmtId="0" fontId="48" fillId="0" borderId="29" xfId="2" applyFont="1" applyBorder="1" applyAlignment="1" applyProtection="1">
      <alignment horizontal="center" vertical="center"/>
    </xf>
    <xf numFmtId="0" fontId="11" fillId="2" borderId="5" xfId="2" applyFont="1" applyFill="1" applyBorder="1" applyAlignment="1" applyProtection="1">
      <alignment horizontal="center" vertical="center"/>
    </xf>
    <xf numFmtId="0" fontId="11" fillId="2" borderId="29" xfId="2" applyFont="1" applyFill="1" applyBorder="1" applyAlignment="1" applyProtection="1">
      <alignment horizontal="center" vertical="center"/>
    </xf>
    <xf numFmtId="0" fontId="4" fillId="6" borderId="1" xfId="2" applyFont="1" applyFill="1" applyBorder="1" applyAlignment="1" applyProtection="1">
      <alignment horizontal="center" vertical="center"/>
    </xf>
    <xf numFmtId="0" fontId="4" fillId="6" borderId="16" xfId="2" applyFont="1" applyFill="1" applyBorder="1" applyAlignment="1" applyProtection="1">
      <alignment horizontal="center" vertical="center"/>
    </xf>
    <xf numFmtId="14" fontId="10" fillId="4" borderId="1" xfId="2" applyNumberFormat="1" applyFont="1" applyFill="1" applyBorder="1" applyAlignment="1" applyProtection="1">
      <alignment horizontal="center"/>
      <protection locked="0"/>
    </xf>
    <xf numFmtId="0" fontId="10" fillId="4" borderId="1" xfId="2" applyFont="1" applyFill="1" applyBorder="1" applyAlignment="1" applyProtection="1">
      <alignment horizontal="center"/>
      <protection locked="0"/>
    </xf>
    <xf numFmtId="0" fontId="10" fillId="4" borderId="1" xfId="2" applyFont="1" applyFill="1" applyBorder="1" applyAlignment="1" applyProtection="1">
      <alignment horizontal="left" indent="1"/>
      <protection locked="0"/>
    </xf>
    <xf numFmtId="0" fontId="10" fillId="0" borderId="0" xfId="2" applyFont="1" applyAlignment="1" applyProtection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11" fillId="2" borderId="30" xfId="2" applyFont="1" applyFill="1" applyBorder="1" applyAlignment="1" applyProtection="1">
      <alignment horizontal="center" vertical="center"/>
    </xf>
    <xf numFmtId="0" fontId="11" fillId="2" borderId="21" xfId="2" applyFont="1" applyFill="1" applyBorder="1" applyAlignment="1" applyProtection="1">
      <alignment horizontal="center" vertical="center"/>
    </xf>
    <xf numFmtId="0" fontId="11" fillId="2" borderId="1" xfId="2" applyFont="1" applyFill="1" applyBorder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/>
    </xf>
    <xf numFmtId="0" fontId="4" fillId="4" borderId="25" xfId="2" applyFont="1" applyFill="1" applyBorder="1" applyAlignment="1" applyProtection="1">
      <alignment horizontal="center"/>
      <protection locked="0"/>
    </xf>
    <xf numFmtId="0" fontId="4" fillId="4" borderId="17" xfId="2" applyFont="1" applyFill="1" applyBorder="1" applyAlignment="1" applyProtection="1">
      <alignment horizontal="center"/>
      <protection locked="0"/>
    </xf>
    <xf numFmtId="0" fontId="67" fillId="5" borderId="25" xfId="2" applyFont="1" applyFill="1" applyBorder="1" applyAlignment="1" applyProtection="1">
      <alignment horizontal="center"/>
    </xf>
    <xf numFmtId="0" fontId="67" fillId="5" borderId="46" xfId="2" applyFont="1" applyFill="1" applyBorder="1" applyAlignment="1" applyProtection="1">
      <alignment horizontal="center"/>
    </xf>
    <xf numFmtId="0" fontId="67" fillId="5" borderId="17" xfId="2" applyFont="1" applyFill="1" applyBorder="1" applyAlignment="1" applyProtection="1">
      <alignment horizontal="center"/>
    </xf>
    <xf numFmtId="0" fontId="1" fillId="0" borderId="42" xfId="2" applyFont="1" applyFill="1" applyBorder="1" applyAlignment="1" applyProtection="1">
      <alignment horizontal="center" vertical="center" wrapText="1"/>
    </xf>
    <xf numFmtId="0" fontId="1" fillId="0" borderId="8" xfId="2" applyFont="1" applyFill="1" applyBorder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left" vertical="center" wrapText="1"/>
    </xf>
    <xf numFmtId="0" fontId="5" fillId="0" borderId="7" xfId="2" applyFont="1" applyFill="1" applyBorder="1" applyAlignment="1" applyProtection="1">
      <alignment horizontal="left" vertical="center" wrapText="1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41" xfId="2" applyFont="1" applyFill="1" applyBorder="1" applyAlignment="1" applyProtection="1">
      <alignment horizontal="center" vertical="center" wrapText="1"/>
    </xf>
    <xf numFmtId="0" fontId="57" fillId="2" borderId="24" xfId="2" applyFont="1" applyFill="1" applyBorder="1" applyAlignment="1" applyProtection="1">
      <alignment horizontal="center" vertical="center"/>
    </xf>
    <xf numFmtId="0" fontId="57" fillId="2" borderId="9" xfId="2" applyFont="1" applyFill="1" applyBorder="1" applyAlignment="1" applyProtection="1">
      <alignment horizontal="center" vertical="center"/>
    </xf>
    <xf numFmtId="0" fontId="21" fillId="2" borderId="24" xfId="2" applyFont="1" applyFill="1" applyBorder="1" applyAlignment="1" applyProtection="1">
      <alignment horizontal="center" vertical="center"/>
    </xf>
    <xf numFmtId="0" fontId="21" fillId="2" borderId="9" xfId="2" applyFont="1" applyFill="1" applyBorder="1" applyAlignment="1" applyProtection="1">
      <alignment horizontal="center" vertical="center"/>
    </xf>
    <xf numFmtId="0" fontId="5" fillId="0" borderId="30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29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5" fillId="0" borderId="41" xfId="2" applyFont="1" applyFill="1" applyBorder="1" applyAlignment="1" applyProtection="1">
      <alignment horizontal="center" vertical="center" wrapText="1"/>
    </xf>
    <xf numFmtId="0" fontId="1" fillId="0" borderId="30" xfId="2" applyFont="1" applyFill="1" applyBorder="1" applyAlignment="1" applyProtection="1">
      <alignment horizontal="center" vertical="center" wrapText="1"/>
    </xf>
    <xf numFmtId="0" fontId="1" fillId="0" borderId="29" xfId="2" applyFont="1" applyFill="1" applyBorder="1" applyAlignment="1" applyProtection="1">
      <alignment horizontal="center" vertical="center"/>
    </xf>
    <xf numFmtId="0" fontId="1" fillId="0" borderId="4" xfId="2" applyFont="1" applyFill="1" applyBorder="1" applyAlignment="1" applyProtection="1">
      <alignment horizontal="center" vertical="center"/>
    </xf>
    <xf numFmtId="0" fontId="1" fillId="0" borderId="41" xfId="2" applyFont="1" applyFill="1" applyBorder="1" applyAlignment="1" applyProtection="1">
      <alignment horizontal="center" vertical="center"/>
    </xf>
    <xf numFmtId="0" fontId="1" fillId="0" borderId="2" xfId="2" applyFont="1" applyFill="1" applyBorder="1" applyAlignment="1" applyProtection="1">
      <alignment horizontal="center" vertical="center" wrapText="1"/>
    </xf>
    <xf numFmtId="0" fontId="1" fillId="0" borderId="7" xfId="2" applyFont="1" applyFill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2" fillId="2" borderId="19" xfId="2" applyFont="1" applyFill="1" applyBorder="1" applyAlignment="1" applyProtection="1">
      <alignment horizontal="center" vertical="center"/>
    </xf>
    <xf numFmtId="0" fontId="2" fillId="2" borderId="15" xfId="2" applyFont="1" applyFill="1" applyBorder="1" applyAlignment="1" applyProtection="1">
      <alignment horizontal="center" vertical="center"/>
    </xf>
    <xf numFmtId="0" fontId="1" fillId="0" borderId="22" xfId="2" applyFont="1" applyFill="1" applyBorder="1" applyAlignment="1" applyProtection="1">
      <alignment horizontal="center" vertical="center" wrapText="1"/>
    </xf>
    <xf numFmtId="0" fontId="1" fillId="0" borderId="49" xfId="2" applyFont="1" applyFill="1" applyBorder="1" applyAlignment="1" applyProtection="1">
      <alignment horizontal="center" vertical="center"/>
    </xf>
    <xf numFmtId="49" fontId="4" fillId="0" borderId="50" xfId="2" applyNumberFormat="1" applyFont="1" applyBorder="1" applyAlignment="1" applyProtection="1">
      <alignment horizontal="center" vertical="center"/>
    </xf>
    <xf numFmtId="49" fontId="4" fillId="0" borderId="49" xfId="2" applyNumberFormat="1" applyFont="1" applyBorder="1" applyAlignment="1" applyProtection="1">
      <alignment horizontal="center" vertical="center"/>
    </xf>
    <xf numFmtId="49" fontId="4" fillId="0" borderId="51" xfId="2" applyNumberFormat="1" applyFont="1" applyBorder="1" applyAlignment="1" applyProtection="1">
      <alignment horizontal="center" vertical="center"/>
    </xf>
    <xf numFmtId="49" fontId="4" fillId="0" borderId="50" xfId="0" applyNumberFormat="1" applyFont="1" applyBorder="1" applyAlignment="1" applyProtection="1">
      <alignment horizontal="center" vertical="center" wrapText="1"/>
    </xf>
    <xf numFmtId="49" fontId="4" fillId="0" borderId="49" xfId="0" applyNumberFormat="1" applyFont="1" applyBorder="1" applyAlignment="1" applyProtection="1">
      <alignment horizontal="center" vertical="center"/>
    </xf>
    <xf numFmtId="49" fontId="4" fillId="0" borderId="51" xfId="0" applyNumberFormat="1" applyFont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left" vertical="top" wrapText="1"/>
    </xf>
    <xf numFmtId="0" fontId="11" fillId="2" borderId="3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0" fontId="7" fillId="0" borderId="50" xfId="0" applyFont="1" applyFill="1" applyBorder="1" applyAlignment="1" applyProtection="1">
      <alignment horizontal="center" vertical="center" wrapText="1"/>
    </xf>
    <xf numFmtId="0" fontId="7" fillId="0" borderId="49" xfId="0" applyFont="1" applyFill="1" applyBorder="1" applyAlignment="1" applyProtection="1">
      <alignment horizontal="center" vertical="center" wrapText="1"/>
    </xf>
    <xf numFmtId="0" fontId="7" fillId="0" borderId="51" xfId="0" applyFont="1" applyFill="1" applyBorder="1" applyAlignment="1" applyProtection="1">
      <alignment horizontal="center" vertical="center" wrapText="1"/>
    </xf>
    <xf numFmtId="0" fontId="7" fillId="0" borderId="3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48" xfId="0" applyFont="1" applyFill="1" applyBorder="1" applyAlignment="1" applyProtection="1">
      <alignment horizontal="center" vertical="center" wrapText="1"/>
    </xf>
    <xf numFmtId="0" fontId="7" fillId="0" borderId="35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/>
    </xf>
    <xf numFmtId="0" fontId="7" fillId="0" borderId="41" xfId="0" applyFont="1" applyFill="1" applyBorder="1" applyAlignment="1" applyProtection="1">
      <alignment horizontal="center" vertical="center" wrapText="1"/>
    </xf>
    <xf numFmtId="0" fontId="11" fillId="6" borderId="30" xfId="0" applyFont="1" applyFill="1" applyBorder="1" applyAlignment="1" applyProtection="1">
      <alignment horizontal="center"/>
    </xf>
    <xf numFmtId="0" fontId="11" fillId="6" borderId="29" xfId="0" applyFont="1" applyFill="1" applyBorder="1" applyAlignment="1" applyProtection="1">
      <alignment horizontal="center"/>
    </xf>
    <xf numFmtId="0" fontId="4" fillId="6" borderId="21" xfId="0" applyFont="1" applyFill="1" applyBorder="1" applyAlignment="1" applyProtection="1">
      <alignment horizontal="center"/>
    </xf>
    <xf numFmtId="0" fontId="4" fillId="6" borderId="16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right" indent="1"/>
    </xf>
    <xf numFmtId="0" fontId="5" fillId="2" borderId="13" xfId="2" applyFont="1" applyFill="1" applyBorder="1" applyAlignment="1" applyProtection="1">
      <alignment horizontal="center"/>
    </xf>
    <xf numFmtId="0" fontId="5" fillId="2" borderId="25" xfId="2" applyFont="1" applyFill="1" applyBorder="1" applyAlignment="1" applyProtection="1">
      <alignment horizontal="center"/>
    </xf>
    <xf numFmtId="0" fontId="5" fillId="2" borderId="17" xfId="2" applyFont="1" applyFill="1" applyBorder="1" applyAlignment="1" applyProtection="1">
      <alignment horizontal="center"/>
    </xf>
    <xf numFmtId="0" fontId="4" fillId="6" borderId="1" xfId="0" applyFont="1" applyFill="1" applyBorder="1" applyAlignment="1" applyProtection="1">
      <alignment horizontal="center"/>
    </xf>
    <xf numFmtId="0" fontId="4" fillId="6" borderId="0" xfId="0" applyFont="1" applyFill="1" applyBorder="1" applyAlignment="1" applyProtection="1">
      <alignment horizontal="center"/>
    </xf>
    <xf numFmtId="0" fontId="11" fillId="6" borderId="5" xfId="0" applyFont="1" applyFill="1" applyBorder="1" applyAlignment="1" applyProtection="1">
      <alignment horizontal="center"/>
    </xf>
    <xf numFmtId="3" fontId="12" fillId="4" borderId="1" xfId="0" applyNumberFormat="1" applyFont="1" applyFill="1" applyBorder="1" applyAlignment="1" applyProtection="1">
      <alignment horizontal="center"/>
      <protection locked="0"/>
    </xf>
    <xf numFmtId="0" fontId="1" fillId="6" borderId="13" xfId="0" applyFont="1" applyFill="1" applyBorder="1" applyAlignment="1" applyProtection="1">
      <alignment horizontal="center"/>
    </xf>
    <xf numFmtId="0" fontId="12" fillId="0" borderId="4" xfId="0" applyFont="1" applyBorder="1" applyAlignment="1" applyProtection="1">
      <alignment horizontal="left" indent="1"/>
    </xf>
    <xf numFmtId="0" fontId="12" fillId="0" borderId="0" xfId="0" applyFont="1" applyAlignment="1" applyProtection="1">
      <alignment horizontal="left" indent="1"/>
    </xf>
    <xf numFmtId="0" fontId="58" fillId="6" borderId="25" xfId="0" applyFont="1" applyFill="1" applyBorder="1" applyAlignment="1" applyProtection="1">
      <alignment horizontal="center" wrapText="1"/>
    </xf>
    <xf numFmtId="0" fontId="58" fillId="6" borderId="46" xfId="0" applyFont="1" applyFill="1" applyBorder="1" applyAlignment="1" applyProtection="1">
      <alignment horizontal="center" wrapText="1"/>
    </xf>
    <xf numFmtId="0" fontId="58" fillId="6" borderId="17" xfId="0" applyFont="1" applyFill="1" applyBorder="1" applyAlignment="1" applyProtection="1">
      <alignment horizontal="center" wrapText="1"/>
    </xf>
    <xf numFmtId="1" fontId="10" fillId="0" borderId="25" xfId="2" applyNumberFormat="1" applyFont="1" applyFill="1" applyBorder="1" applyAlignment="1" applyProtection="1">
      <alignment horizontal="right" vertical="center"/>
    </xf>
    <xf numFmtId="1" fontId="10" fillId="0" borderId="46" xfId="2" applyNumberFormat="1" applyFont="1" applyFill="1" applyBorder="1" applyAlignment="1" applyProtection="1">
      <alignment horizontal="right" vertical="center"/>
    </xf>
    <xf numFmtId="3" fontId="10" fillId="0" borderId="13" xfId="0" applyNumberFormat="1" applyFont="1" applyBorder="1" applyAlignment="1" applyProtection="1">
      <alignment horizontal="right" vertical="center" indent="2"/>
    </xf>
    <xf numFmtId="0" fontId="59" fillId="6" borderId="25" xfId="0" applyFont="1" applyFill="1" applyBorder="1" applyAlignment="1" applyProtection="1">
      <alignment horizontal="center" vertical="center" wrapText="1"/>
    </xf>
    <xf numFmtId="0" fontId="59" fillId="6" borderId="46" xfId="0" applyFont="1" applyFill="1" applyBorder="1" applyAlignment="1" applyProtection="1">
      <alignment horizontal="center" vertical="center" wrapText="1"/>
    </xf>
    <xf numFmtId="0" fontId="59" fillId="6" borderId="1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top" wrapText="1" indent="1"/>
    </xf>
    <xf numFmtId="0" fontId="11" fillId="6" borderId="30" xfId="0" applyFont="1" applyFill="1" applyBorder="1" applyAlignment="1" applyProtection="1">
      <alignment horizontal="center" vertical="center"/>
    </xf>
    <xf numFmtId="0" fontId="11" fillId="6" borderId="5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left" indent="2"/>
    </xf>
    <xf numFmtId="0" fontId="10" fillId="0" borderId="25" xfId="0" applyFont="1" applyBorder="1" applyAlignment="1" applyProtection="1">
      <alignment horizontal="center" vertical="center" wrapText="1"/>
    </xf>
    <xf numFmtId="0" fontId="10" fillId="0" borderId="46" xfId="0" applyFont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21" fillId="6" borderId="13" xfId="0" applyFont="1" applyFill="1" applyBorder="1" applyAlignment="1" applyProtection="1">
      <alignment horizontal="center" wrapText="1"/>
    </xf>
    <xf numFmtId="0" fontId="58" fillId="6" borderId="13" xfId="0" applyFont="1" applyFill="1" applyBorder="1" applyAlignment="1" applyProtection="1">
      <alignment horizont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7" fillId="0" borderId="8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 wrapText="1"/>
    </xf>
    <xf numFmtId="0" fontId="5" fillId="2" borderId="45" xfId="2" applyFont="1" applyFill="1" applyBorder="1" applyAlignment="1" applyProtection="1">
      <alignment horizontal="center" vertical="center" wrapText="1"/>
    </xf>
    <xf numFmtId="0" fontId="5" fillId="2" borderId="9" xfId="2" applyFont="1" applyFill="1" applyBorder="1" applyAlignment="1" applyProtection="1">
      <alignment horizontal="center" vertical="center" wrapText="1"/>
    </xf>
    <xf numFmtId="0" fontId="5" fillId="2" borderId="24" xfId="2" applyFont="1" applyFill="1" applyBorder="1" applyAlignment="1" applyProtection="1">
      <alignment horizontal="center" vertical="center"/>
    </xf>
    <xf numFmtId="0" fontId="5" fillId="2" borderId="9" xfId="2" applyFont="1" applyFill="1" applyBorder="1" applyAlignment="1" applyProtection="1">
      <alignment horizontal="center" vertical="center"/>
    </xf>
    <xf numFmtId="0" fontId="6" fillId="2" borderId="24" xfId="2" applyFont="1" applyFill="1" applyBorder="1" applyAlignment="1" applyProtection="1">
      <alignment horizontal="left" vertical="center" wrapText="1"/>
    </xf>
    <xf numFmtId="0" fontId="6" fillId="2" borderId="9" xfId="2" applyFont="1" applyFill="1" applyBorder="1" applyAlignment="1" applyProtection="1">
      <alignment horizontal="left" vertical="center" wrapText="1"/>
    </xf>
    <xf numFmtId="0" fontId="7" fillId="0" borderId="7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25" xfId="2" applyFont="1" applyFill="1" applyBorder="1" applyAlignment="1" applyProtection="1">
      <alignment horizontal="center" vertical="center" wrapText="1"/>
    </xf>
    <xf numFmtId="0" fontId="7" fillId="0" borderId="46" xfId="2" applyFont="1" applyFill="1" applyBorder="1" applyAlignment="1" applyProtection="1">
      <alignment horizontal="center" vertical="center" wrapText="1"/>
    </xf>
    <xf numFmtId="0" fontId="7" fillId="0" borderId="17" xfId="2" applyFont="1" applyFill="1" applyBorder="1" applyAlignment="1" applyProtection="1">
      <alignment horizontal="center" vertical="center" wrapText="1"/>
    </xf>
    <xf numFmtId="0" fontId="7" fillId="0" borderId="30" xfId="2" applyFont="1" applyFill="1" applyBorder="1" applyAlignment="1" applyProtection="1">
      <alignment horizontal="center" vertical="center" wrapText="1"/>
    </xf>
    <xf numFmtId="0" fontId="7" fillId="0" borderId="29" xfId="2" applyFont="1" applyFill="1" applyBorder="1" applyAlignment="1" applyProtection="1">
      <alignment horizontal="center" vertical="center" wrapText="1"/>
    </xf>
    <xf numFmtId="0" fontId="7" fillId="0" borderId="21" xfId="2" applyFont="1" applyFill="1" applyBorder="1" applyAlignment="1" applyProtection="1">
      <alignment horizontal="center" vertical="center" wrapText="1"/>
    </xf>
    <xf numFmtId="0" fontId="7" fillId="0" borderId="16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0" borderId="41" xfId="2" applyFont="1" applyFill="1" applyBorder="1" applyAlignment="1" applyProtection="1">
      <alignment horizontal="center" vertical="center" wrapText="1"/>
    </xf>
    <xf numFmtId="0" fontId="18" fillId="0" borderId="4" xfId="2" applyFont="1" applyFill="1" applyBorder="1" applyAlignment="1" applyProtection="1">
      <alignment horizontal="center" vertical="center" wrapText="1"/>
    </xf>
    <xf numFmtId="0" fontId="18" fillId="0" borderId="41" xfId="2" applyFont="1" applyFill="1" applyBorder="1" applyAlignment="1" applyProtection="1">
      <alignment horizontal="center" vertical="center" wrapText="1"/>
    </xf>
    <xf numFmtId="0" fontId="5" fillId="2" borderId="19" xfId="2" applyFont="1" applyFill="1" applyBorder="1" applyAlignment="1" applyProtection="1">
      <alignment horizontal="center"/>
    </xf>
    <xf numFmtId="0" fontId="5" fillId="2" borderId="15" xfId="2" applyFont="1" applyFill="1" applyBorder="1" applyAlignment="1" applyProtection="1">
      <alignment horizontal="center"/>
    </xf>
    <xf numFmtId="0" fontId="10" fillId="3" borderId="46" xfId="2" applyFont="1" applyFill="1" applyBorder="1" applyAlignment="1" applyProtection="1">
      <alignment horizontal="left" indent="1"/>
      <protection locked="0"/>
    </xf>
    <xf numFmtId="0" fontId="4" fillId="0" borderId="52" xfId="2" applyFont="1" applyBorder="1" applyAlignment="1" applyProtection="1">
      <alignment horizontal="center" vertical="center"/>
    </xf>
    <xf numFmtId="0" fontId="4" fillId="0" borderId="20" xfId="2" applyFont="1" applyBorder="1" applyAlignment="1" applyProtection="1">
      <alignment horizontal="center" vertical="center"/>
    </xf>
    <xf numFmtId="0" fontId="4" fillId="0" borderId="22" xfId="2" applyFont="1" applyBorder="1" applyAlignment="1" applyProtection="1">
      <alignment horizontal="center" vertical="center"/>
    </xf>
    <xf numFmtId="0" fontId="4" fillId="0" borderId="23" xfId="2" applyFont="1" applyBorder="1" applyAlignment="1" applyProtection="1">
      <alignment horizontal="center" vertical="center"/>
    </xf>
    <xf numFmtId="0" fontId="24" fillId="0" borderId="5" xfId="2" applyFont="1" applyBorder="1" applyAlignment="1" applyProtection="1">
      <alignment horizontal="left"/>
    </xf>
    <xf numFmtId="0" fontId="24" fillId="0" borderId="0" xfId="2" applyFont="1" applyAlignment="1" applyProtection="1">
      <alignment horizontal="left"/>
    </xf>
    <xf numFmtId="49" fontId="4" fillId="0" borderId="52" xfId="2" applyNumberFormat="1" applyFont="1" applyFill="1" applyBorder="1" applyAlignment="1" applyProtection="1">
      <alignment horizontal="center" vertical="center" wrapText="1"/>
    </xf>
    <xf numFmtId="49" fontId="4" fillId="0" borderId="20" xfId="2" applyNumberFormat="1" applyFont="1" applyFill="1" applyBorder="1" applyAlignment="1" applyProtection="1">
      <alignment horizontal="center" vertical="center"/>
    </xf>
    <xf numFmtId="49" fontId="4" fillId="0" borderId="22" xfId="2" applyNumberFormat="1" applyFont="1" applyFill="1" applyBorder="1" applyAlignment="1" applyProtection="1">
      <alignment horizontal="center" vertical="center"/>
    </xf>
    <xf numFmtId="49" fontId="4" fillId="0" borderId="23" xfId="2" applyNumberFormat="1" applyFont="1" applyFill="1" applyBorder="1" applyAlignment="1" applyProtection="1">
      <alignment horizontal="center" vertical="center"/>
    </xf>
    <xf numFmtId="49" fontId="4" fillId="0" borderId="52" xfId="2" applyNumberFormat="1" applyFont="1" applyFill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right" indent="1"/>
    </xf>
    <xf numFmtId="0" fontId="4" fillId="0" borderId="31" xfId="2" applyFont="1" applyBorder="1" applyAlignment="1" applyProtection="1">
      <alignment horizontal="right" indent="1"/>
    </xf>
    <xf numFmtId="0" fontId="4" fillId="0" borderId="0" xfId="2" applyFont="1" applyAlignment="1" applyProtection="1">
      <alignment horizontal="right" indent="1"/>
    </xf>
    <xf numFmtId="0" fontId="4" fillId="0" borderId="41" xfId="2" applyFont="1" applyBorder="1" applyAlignment="1" applyProtection="1">
      <alignment horizontal="right" indent="1"/>
    </xf>
    <xf numFmtId="0" fontId="4" fillId="0" borderId="0" xfId="2" applyFont="1" applyAlignment="1" applyProtection="1">
      <alignment horizontal="center"/>
    </xf>
    <xf numFmtId="0" fontId="10" fillId="3" borderId="1" xfId="2" applyFont="1" applyFill="1" applyBorder="1" applyAlignment="1" applyProtection="1">
      <alignment horizontal="left" indent="1"/>
      <protection locked="0"/>
    </xf>
    <xf numFmtId="0" fontId="11" fillId="6" borderId="30" xfId="2" applyFont="1" applyFill="1" applyBorder="1" applyAlignment="1" applyProtection="1">
      <alignment horizontal="center"/>
    </xf>
    <xf numFmtId="0" fontId="11" fillId="6" borderId="5" xfId="2" applyFont="1" applyFill="1" applyBorder="1" applyAlignment="1" applyProtection="1">
      <alignment horizontal="center"/>
    </xf>
    <xf numFmtId="0" fontId="11" fillId="6" borderId="29" xfId="2" applyFont="1" applyFill="1" applyBorder="1" applyAlignment="1" applyProtection="1">
      <alignment horizontal="center"/>
    </xf>
    <xf numFmtId="0" fontId="11" fillId="2" borderId="16" xfId="2" applyFont="1" applyFill="1" applyBorder="1" applyAlignment="1" applyProtection="1">
      <alignment horizontal="center" vertical="center"/>
    </xf>
    <xf numFmtId="0" fontId="11" fillId="0" borderId="36" xfId="2" applyFont="1" applyBorder="1" applyAlignment="1" applyProtection="1">
      <alignment horizontal="left" vertical="center"/>
    </xf>
    <xf numFmtId="0" fontId="11" fillId="5" borderId="1" xfId="2" applyFont="1" applyFill="1" applyBorder="1" applyAlignment="1" applyProtection="1">
      <alignment horizontal="left" indent="1"/>
    </xf>
    <xf numFmtId="0" fontId="11" fillId="5" borderId="16" xfId="2" applyFont="1" applyFill="1" applyBorder="1" applyAlignment="1" applyProtection="1">
      <alignment horizontal="left" indent="1"/>
    </xf>
    <xf numFmtId="0" fontId="11" fillId="6" borderId="21" xfId="2" applyFont="1" applyFill="1" applyBorder="1" applyAlignment="1" applyProtection="1">
      <alignment horizontal="center"/>
    </xf>
    <xf numFmtId="0" fontId="11" fillId="6" borderId="1" xfId="2" applyFont="1" applyFill="1" applyBorder="1" applyAlignment="1" applyProtection="1">
      <alignment horizontal="center"/>
    </xf>
    <xf numFmtId="0" fontId="12" fillId="0" borderId="0" xfId="2" applyFont="1" applyBorder="1" applyAlignment="1" applyProtection="1">
      <alignment horizontal="left" indent="1"/>
    </xf>
    <xf numFmtId="0" fontId="12" fillId="0" borderId="4" xfId="2" applyFont="1" applyBorder="1" applyAlignment="1" applyProtection="1">
      <alignment horizontal="left" indent="1"/>
    </xf>
    <xf numFmtId="0" fontId="11" fillId="0" borderId="0" xfId="2" applyFont="1" applyAlignment="1" applyProtection="1">
      <alignment horizontal="left"/>
    </xf>
    <xf numFmtId="0" fontId="12" fillId="4" borderId="1" xfId="2" applyFont="1" applyFill="1" applyBorder="1" applyAlignment="1" applyProtection="1">
      <alignment horizontal="left" indent="1"/>
      <protection locked="0"/>
    </xf>
    <xf numFmtId="0" fontId="12" fillId="4" borderId="46" xfId="2" applyFont="1" applyFill="1" applyBorder="1" applyAlignment="1" applyProtection="1">
      <alignment horizontal="left" indent="1"/>
      <protection locked="0"/>
    </xf>
    <xf numFmtId="0" fontId="1" fillId="0" borderId="0" xfId="2" applyFont="1" applyAlignment="1" applyProtection="1">
      <alignment horizontal="left" vertical="top" wrapText="1"/>
    </xf>
    <xf numFmtId="0" fontId="12" fillId="0" borderId="0" xfId="2" applyFont="1" applyAlignment="1" applyProtection="1">
      <alignment horizontal="center"/>
    </xf>
    <xf numFmtId="0" fontId="1" fillId="0" borderId="0" xfId="2" applyFill="1" applyBorder="1" applyProtection="1"/>
    <xf numFmtId="3" fontId="12" fillId="0" borderId="1" xfId="2" applyNumberFormat="1" applyFont="1" applyFill="1" applyBorder="1" applyAlignment="1" applyProtection="1">
      <alignment horizontal="center"/>
    </xf>
    <xf numFmtId="168" fontId="12" fillId="0" borderId="0" xfId="2" applyNumberFormat="1" applyFont="1" applyAlignment="1" applyProtection="1">
      <alignment horizontal="center"/>
    </xf>
    <xf numFmtId="168" fontId="11" fillId="0" borderId="1" xfId="2" applyNumberFormat="1" applyFont="1" applyBorder="1" applyAlignment="1" applyProtection="1">
      <alignment horizontal="right" indent="1"/>
    </xf>
    <xf numFmtId="0" fontId="11" fillId="6" borderId="21" xfId="2" applyFont="1" applyFill="1" applyBorder="1" applyAlignment="1" applyProtection="1">
      <alignment horizontal="center" vertical="center"/>
    </xf>
    <xf numFmtId="0" fontId="11" fillId="6" borderId="1" xfId="2" applyFont="1" applyFill="1" applyBorder="1" applyAlignment="1" applyProtection="1">
      <alignment horizontal="center" vertical="center"/>
    </xf>
    <xf numFmtId="0" fontId="11" fillId="2" borderId="30" xfId="2" applyFont="1" applyFill="1" applyBorder="1" applyAlignment="1" applyProtection="1">
      <alignment horizontal="center" vertical="center" wrapText="1"/>
    </xf>
    <xf numFmtId="0" fontId="12" fillId="0" borderId="0" xfId="2" applyFont="1" applyBorder="1" applyAlignment="1" applyProtection="1">
      <alignment horizontal="left"/>
    </xf>
    <xf numFmtId="0" fontId="12" fillId="0" borderId="0" xfId="2" applyFont="1" applyAlignment="1" applyProtection="1">
      <alignment horizontal="left" indent="1"/>
    </xf>
    <xf numFmtId="0" fontId="12" fillId="0" borderId="0" xfId="2" applyFont="1" applyBorder="1" applyAlignment="1" applyProtection="1">
      <alignment horizontal="right" indent="1"/>
    </xf>
    <xf numFmtId="1" fontId="11" fillId="0" borderId="1" xfId="2" applyNumberFormat="1" applyFont="1" applyFill="1" applyBorder="1" applyAlignment="1" applyProtection="1">
      <alignment horizontal="right"/>
    </xf>
    <xf numFmtId="1" fontId="11" fillId="0" borderId="1" xfId="2" applyNumberFormat="1" applyFont="1" applyFill="1" applyBorder="1" applyAlignment="1" applyProtection="1">
      <alignment horizontal="left"/>
    </xf>
    <xf numFmtId="1" fontId="11" fillId="0" borderId="1" xfId="2" applyNumberFormat="1" applyFont="1" applyBorder="1" applyAlignment="1" applyProtection="1">
      <alignment horizontal="left"/>
    </xf>
    <xf numFmtId="0" fontId="12" fillId="0" borderId="41" xfId="2" applyFont="1" applyBorder="1" applyAlignment="1" applyProtection="1">
      <alignment horizontal="left"/>
    </xf>
    <xf numFmtId="0" fontId="12" fillId="0" borderId="0" xfId="2" applyFont="1" applyFill="1" applyBorder="1" applyAlignment="1" applyProtection="1">
      <alignment horizontal="right" indent="1"/>
    </xf>
    <xf numFmtId="1" fontId="11" fillId="4" borderId="25" xfId="2" applyNumberFormat="1" applyFont="1" applyFill="1" applyBorder="1" applyAlignment="1" applyProtection="1">
      <alignment horizontal="right"/>
      <protection locked="0"/>
    </xf>
    <xf numFmtId="1" fontId="11" fillId="4" borderId="17" xfId="2" applyNumberFormat="1" applyFont="1" applyFill="1" applyBorder="1" applyAlignment="1" applyProtection="1">
      <alignment horizontal="right"/>
      <protection locked="0"/>
    </xf>
    <xf numFmtId="1" fontId="11" fillId="4" borderId="25" xfId="2" applyNumberFormat="1" applyFont="1" applyFill="1" applyBorder="1" applyAlignment="1" applyProtection="1">
      <alignment horizontal="left"/>
      <protection locked="0"/>
    </xf>
    <xf numFmtId="1" fontId="11" fillId="4" borderId="17" xfId="2" applyNumberFormat="1" applyFont="1" applyFill="1" applyBorder="1" applyAlignment="1" applyProtection="1">
      <alignment horizontal="left"/>
      <protection locked="0"/>
    </xf>
    <xf numFmtId="0" fontId="11" fillId="2" borderId="30" xfId="2" applyFont="1" applyFill="1" applyBorder="1" applyAlignment="1" applyProtection="1">
      <alignment horizontal="center"/>
    </xf>
    <xf numFmtId="0" fontId="11" fillId="2" borderId="5" xfId="2" applyFont="1" applyFill="1" applyBorder="1" applyAlignment="1" applyProtection="1">
      <alignment horizontal="center"/>
    </xf>
    <xf numFmtId="0" fontId="11" fillId="2" borderId="1" xfId="2" applyFont="1" applyFill="1" applyBorder="1" applyAlignment="1" applyProtection="1">
      <alignment horizontal="center"/>
    </xf>
    <xf numFmtId="176" fontId="11" fillId="0" borderId="36" xfId="2" applyNumberFormat="1" applyFont="1" applyBorder="1" applyAlignment="1" applyProtection="1">
      <alignment horizontal="right"/>
    </xf>
    <xf numFmtId="0" fontId="1" fillId="0" borderId="0" xfId="2" applyFont="1" applyAlignment="1" applyProtection="1">
      <alignment horizontal="left" indent="1"/>
    </xf>
    <xf numFmtId="176" fontId="12" fillId="4" borderId="46" xfId="2" applyNumberFormat="1" applyFont="1" applyFill="1" applyBorder="1" applyAlignment="1" applyProtection="1">
      <alignment horizontal="right"/>
      <protection locked="0"/>
    </xf>
    <xf numFmtId="176" fontId="12" fillId="4" borderId="1" xfId="2" applyNumberFormat="1" applyFont="1" applyFill="1" applyBorder="1" applyAlignment="1" applyProtection="1">
      <alignment horizontal="right"/>
      <protection locked="0"/>
    </xf>
    <xf numFmtId="176" fontId="12" fillId="0" borderId="1" xfId="2" applyNumberFormat="1" applyFont="1" applyFill="1" applyBorder="1" applyAlignment="1" applyProtection="1">
      <alignment horizontal="right"/>
    </xf>
    <xf numFmtId="0" fontId="62" fillId="5" borderId="30" xfId="2" applyFont="1" applyFill="1" applyBorder="1" applyAlignment="1" applyProtection="1">
      <alignment horizontal="center"/>
    </xf>
    <xf numFmtId="0" fontId="62" fillId="5" borderId="5" xfId="2" applyFont="1" applyFill="1" applyBorder="1" applyAlignment="1" applyProtection="1">
      <alignment horizontal="center"/>
    </xf>
    <xf numFmtId="0" fontId="62" fillId="5" borderId="29" xfId="2" applyFont="1" applyFill="1" applyBorder="1" applyAlignment="1" applyProtection="1">
      <alignment horizontal="center"/>
    </xf>
    <xf numFmtId="0" fontId="62" fillId="0" borderId="30" xfId="2" applyFont="1" applyBorder="1" applyAlignment="1" applyProtection="1">
      <alignment horizontal="center"/>
    </xf>
    <xf numFmtId="0" fontId="62" fillId="0" borderId="5" xfId="2" applyFont="1" applyBorder="1" applyAlignment="1" applyProtection="1">
      <alignment horizontal="center"/>
    </xf>
    <xf numFmtId="0" fontId="62" fillId="0" borderId="29" xfId="2" applyFont="1" applyBorder="1" applyAlignment="1" applyProtection="1">
      <alignment horizontal="center"/>
    </xf>
    <xf numFmtId="0" fontId="62" fillId="0" borderId="4" xfId="2" applyFont="1" applyBorder="1" applyAlignment="1" applyProtection="1">
      <alignment horizontal="center" vertical="center" wrapText="1"/>
    </xf>
    <xf numFmtId="0" fontId="62" fillId="0" borderId="0" xfId="2" applyFont="1" applyBorder="1" applyAlignment="1" applyProtection="1">
      <alignment horizontal="center" vertical="center"/>
    </xf>
    <xf numFmtId="0" fontId="62" fillId="0" borderId="41" xfId="2" applyFont="1" applyBorder="1" applyAlignment="1" applyProtection="1">
      <alignment horizontal="center" vertical="center"/>
    </xf>
    <xf numFmtId="0" fontId="62" fillId="0" borderId="4" xfId="2" applyFont="1" applyBorder="1" applyAlignment="1" applyProtection="1">
      <alignment horizontal="center" vertical="center"/>
    </xf>
    <xf numFmtId="0" fontId="62" fillId="0" borderId="21" xfId="2" applyFont="1" applyBorder="1" applyAlignment="1" applyProtection="1">
      <alignment horizontal="center" vertical="center"/>
    </xf>
    <xf numFmtId="0" fontId="62" fillId="0" borderId="1" xfId="2" applyFont="1" applyBorder="1" applyAlignment="1" applyProtection="1">
      <alignment horizontal="center" vertical="center"/>
    </xf>
    <xf numFmtId="0" fontId="62" fillId="0" borderId="16" xfId="2" applyFont="1" applyBorder="1" applyAlignment="1" applyProtection="1">
      <alignment horizontal="center" vertical="center"/>
    </xf>
    <xf numFmtId="0" fontId="62" fillId="0" borderId="4" xfId="2" applyFont="1" applyBorder="1" applyAlignment="1" applyProtection="1">
      <alignment horizontal="center"/>
    </xf>
    <xf numFmtId="0" fontId="62" fillId="0" borderId="0" xfId="2" applyFont="1" applyBorder="1" applyAlignment="1" applyProtection="1">
      <alignment horizontal="center"/>
    </xf>
    <xf numFmtId="0" fontId="62" fillId="0" borderId="41" xfId="2" applyFont="1" applyBorder="1" applyAlignment="1" applyProtection="1">
      <alignment horizontal="center"/>
    </xf>
    <xf numFmtId="0" fontId="12" fillId="0" borderId="4" xfId="2" applyFont="1" applyBorder="1" applyAlignment="1" applyProtection="1">
      <alignment horizontal="center"/>
    </xf>
    <xf numFmtId="0" fontId="12" fillId="0" borderId="0" xfId="2" applyFont="1" applyBorder="1" applyAlignment="1" applyProtection="1">
      <alignment horizontal="center"/>
    </xf>
    <xf numFmtId="0" fontId="12" fillId="0" borderId="41" xfId="2" applyFont="1" applyBorder="1" applyAlignment="1" applyProtection="1">
      <alignment horizontal="center"/>
    </xf>
    <xf numFmtId="0" fontId="65" fillId="0" borderId="21" xfId="2" applyFont="1" applyBorder="1" applyAlignment="1" applyProtection="1">
      <alignment horizontal="center" vertical="top"/>
    </xf>
    <xf numFmtId="0" fontId="65" fillId="0" borderId="1" xfId="2" applyFont="1" applyBorder="1" applyAlignment="1" applyProtection="1">
      <alignment horizontal="center" vertical="top"/>
    </xf>
    <xf numFmtId="0" fontId="65" fillId="0" borderId="16" xfId="2" applyFont="1" applyBorder="1" applyAlignment="1" applyProtection="1">
      <alignment horizontal="center" vertical="top"/>
    </xf>
    <xf numFmtId="0" fontId="62" fillId="0" borderId="21" xfId="2" applyFont="1" applyBorder="1" applyAlignment="1" applyProtection="1">
      <alignment horizontal="center"/>
    </xf>
    <xf numFmtId="0" fontId="62" fillId="0" borderId="1" xfId="2" applyFont="1" applyBorder="1" applyAlignment="1" applyProtection="1">
      <alignment horizontal="center"/>
    </xf>
    <xf numFmtId="0" fontId="62" fillId="0" borderId="16" xfId="2" applyFont="1" applyBorder="1" applyAlignment="1" applyProtection="1">
      <alignment horizontal="center"/>
    </xf>
    <xf numFmtId="176" fontId="11" fillId="0" borderId="36" xfId="2" applyNumberFormat="1" applyFont="1" applyFill="1" applyBorder="1" applyAlignment="1" applyProtection="1">
      <alignment horizontal="right"/>
    </xf>
    <xf numFmtId="0" fontId="62" fillId="0" borderId="2" xfId="2" applyFont="1" applyBorder="1" applyAlignment="1" applyProtection="1">
      <alignment horizontal="center" vertical="center" wrapText="1"/>
    </xf>
    <xf numFmtId="0" fontId="62" fillId="0" borderId="7" xfId="2" applyFont="1" applyBorder="1" applyAlignment="1" applyProtection="1">
      <alignment horizontal="center" vertical="center"/>
    </xf>
    <xf numFmtId="0" fontId="62" fillId="0" borderId="3" xfId="2" applyFont="1" applyBorder="1" applyAlignment="1" applyProtection="1">
      <alignment horizontal="center" vertical="center"/>
    </xf>
    <xf numFmtId="0" fontId="11" fillId="2" borderId="29" xfId="2" applyFont="1" applyFill="1" applyBorder="1" applyAlignment="1" applyProtection="1">
      <alignment horizontal="center"/>
    </xf>
    <xf numFmtId="0" fontId="4" fillId="2" borderId="21" xfId="2" applyFont="1" applyFill="1" applyBorder="1" applyAlignment="1" applyProtection="1">
      <alignment horizontal="center"/>
    </xf>
    <xf numFmtId="0" fontId="4" fillId="2" borderId="1" xfId="2" applyFont="1" applyFill="1" applyBorder="1" applyAlignment="1" applyProtection="1">
      <alignment horizontal="center"/>
    </xf>
    <xf numFmtId="0" fontId="4" fillId="2" borderId="16" xfId="2" applyFont="1" applyFill="1" applyBorder="1" applyAlignment="1" applyProtection="1">
      <alignment horizontal="center"/>
    </xf>
    <xf numFmtId="0" fontId="12" fillId="0" borderId="30" xfId="2" applyFont="1" applyBorder="1" applyAlignment="1" applyProtection="1">
      <alignment horizontal="center" vertical="center" wrapText="1"/>
    </xf>
    <xf numFmtId="0" fontId="12" fillId="0" borderId="5" xfId="2" applyFont="1" applyBorder="1" applyAlignment="1" applyProtection="1">
      <alignment horizontal="center" vertical="center" wrapText="1"/>
    </xf>
    <xf numFmtId="0" fontId="12" fillId="0" borderId="29" xfId="2" applyFont="1" applyBorder="1" applyAlignment="1" applyProtection="1">
      <alignment horizontal="center" vertical="center" wrapText="1"/>
    </xf>
    <xf numFmtId="0" fontId="12" fillId="0" borderId="4" xfId="2" applyFont="1" applyBorder="1" applyAlignment="1" applyProtection="1">
      <alignment horizontal="center" vertical="center" wrapText="1"/>
    </xf>
    <xf numFmtId="0" fontId="12" fillId="0" borderId="0" xfId="2" applyFont="1" applyBorder="1" applyAlignment="1" applyProtection="1">
      <alignment horizontal="center" vertical="center" wrapText="1"/>
    </xf>
    <xf numFmtId="0" fontId="12" fillId="0" borderId="41" xfId="2" applyFont="1" applyBorder="1" applyAlignment="1" applyProtection="1">
      <alignment horizontal="center" vertical="center" wrapText="1"/>
    </xf>
    <xf numFmtId="0" fontId="62" fillId="5" borderId="21" xfId="2" applyFont="1" applyFill="1" applyBorder="1" applyAlignment="1" applyProtection="1">
      <alignment horizontal="center"/>
    </xf>
    <xf numFmtId="0" fontId="62" fillId="5" borderId="1" xfId="2" applyFont="1" applyFill="1" applyBorder="1" applyAlignment="1" applyProtection="1">
      <alignment horizontal="center"/>
    </xf>
    <xf numFmtId="0" fontId="62" fillId="5" borderId="16" xfId="2" applyFont="1" applyFill="1" applyBorder="1" applyAlignment="1" applyProtection="1">
      <alignment horizontal="center"/>
    </xf>
    <xf numFmtId="0" fontId="12" fillId="3" borderId="46" xfId="2" applyFont="1" applyFill="1" applyBorder="1" applyAlignment="1" applyProtection="1">
      <alignment horizontal="left" indent="1"/>
      <protection locked="0"/>
    </xf>
    <xf numFmtId="0" fontId="11" fillId="0" borderId="0" xfId="2" applyFont="1" applyAlignment="1" applyProtection="1">
      <alignment horizontal="left" indent="1"/>
    </xf>
    <xf numFmtId="0" fontId="11" fillId="0" borderId="0" xfId="2" applyFont="1" applyAlignment="1" applyProtection="1">
      <alignment horizontal="left" indent="3"/>
    </xf>
    <xf numFmtId="0" fontId="11" fillId="0" borderId="0" xfId="2" applyFont="1" applyAlignment="1" applyProtection="1">
      <alignment horizontal="right"/>
    </xf>
    <xf numFmtId="0" fontId="12" fillId="3" borderId="1" xfId="2" applyFont="1" applyFill="1" applyBorder="1" applyAlignment="1" applyProtection="1">
      <alignment horizontal="left" indent="1"/>
      <protection locked="0"/>
    </xf>
    <xf numFmtId="0" fontId="73" fillId="0" borderId="0" xfId="0" applyFont="1" applyAlignment="1" applyProtection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left"/>
    </xf>
    <xf numFmtId="0" fontId="11" fillId="2" borderId="21" xfId="2" applyFont="1" applyFill="1" applyBorder="1" applyAlignment="1" applyProtection="1">
      <alignment horizontal="center"/>
    </xf>
    <xf numFmtId="49" fontId="12" fillId="3" borderId="46" xfId="2" applyNumberFormat="1" applyFont="1" applyFill="1" applyBorder="1" applyAlignment="1" applyProtection="1">
      <alignment horizontal="center"/>
      <protection locked="0"/>
    </xf>
    <xf numFmtId="0" fontId="12" fillId="0" borderId="0" xfId="2" applyFont="1" applyFill="1" applyBorder="1" applyAlignment="1" applyProtection="1">
      <alignment horizontal="center" vertical="center"/>
    </xf>
    <xf numFmtId="4" fontId="12" fillId="3" borderId="46" xfId="2" applyNumberFormat="1" applyFont="1" applyFill="1" applyBorder="1" applyAlignment="1" applyProtection="1">
      <alignment horizontal="right" vertical="center" indent="1"/>
      <protection locked="0"/>
    </xf>
    <xf numFmtId="4" fontId="11" fillId="0" borderId="36" xfId="2" applyNumberFormat="1" applyFont="1" applyFill="1" applyBorder="1" applyAlignment="1" applyProtection="1">
      <alignment horizontal="right" vertical="center" indent="1"/>
    </xf>
    <xf numFmtId="0" fontId="11" fillId="0" borderId="36" xfId="2" applyFont="1" applyFill="1" applyBorder="1" applyAlignment="1" applyProtection="1">
      <alignment horizontal="right" vertical="center" indent="1"/>
    </xf>
    <xf numFmtId="0" fontId="12" fillId="3" borderId="46" xfId="2" applyFont="1" applyFill="1" applyBorder="1" applyAlignment="1" applyProtection="1">
      <alignment horizontal="left" vertical="center" indent="1"/>
      <protection locked="0"/>
    </xf>
    <xf numFmtId="4" fontId="12" fillId="3" borderId="1" xfId="2" applyNumberFormat="1" applyFont="1" applyFill="1" applyBorder="1" applyAlignment="1" applyProtection="1">
      <alignment horizontal="right" vertical="center" indent="1"/>
      <protection locked="0"/>
    </xf>
    <xf numFmtId="4" fontId="10" fillId="3" borderId="46" xfId="1" applyNumberFormat="1" applyFont="1" applyFill="1" applyBorder="1" applyAlignment="1" applyProtection="1">
      <alignment horizontal="right" vertical="center" indent="1"/>
      <protection locked="0"/>
    </xf>
    <xf numFmtId="4" fontId="11" fillId="0" borderId="36" xfId="2" applyNumberFormat="1" applyFont="1" applyBorder="1" applyAlignment="1" applyProtection="1">
      <alignment horizontal="right" vertical="center" indent="1"/>
    </xf>
    <xf numFmtId="0" fontId="12" fillId="3" borderId="1" xfId="2" applyFont="1" applyFill="1" applyBorder="1" applyAlignment="1" applyProtection="1">
      <alignment horizontal="left" vertical="center" indent="1"/>
      <protection locked="0"/>
    </xf>
    <xf numFmtId="49" fontId="12" fillId="3" borderId="1" xfId="2" applyNumberFormat="1" applyFont="1" applyFill="1" applyBorder="1" applyAlignment="1" applyProtection="1">
      <alignment horizontal="center"/>
      <protection locked="0"/>
    </xf>
    <xf numFmtId="0" fontId="11" fillId="2" borderId="30" xfId="2" applyFont="1" applyFill="1" applyBorder="1" applyAlignment="1" applyProtection="1"/>
    <xf numFmtId="0" fontId="11" fillId="2" borderId="5" xfId="2" applyFont="1" applyFill="1" applyBorder="1" applyAlignment="1" applyProtection="1"/>
  </cellXfs>
  <cellStyles count="4">
    <cellStyle name="Standard" xfId="0" builtinId="0"/>
    <cellStyle name="Standard 2" xfId="2" xr:uid="{00000000-0005-0000-0000-000001000000}"/>
    <cellStyle name="Währung" xfId="1" builtinId="4"/>
    <cellStyle name="Währung 2" xfId="3" xr:uid="{00000000-0005-0000-0000-000003000000}"/>
  </cellStyles>
  <dxfs count="0"/>
  <tableStyles count="0" defaultTableStyle="TableStyleMedium2" defaultPivotStyle="PivotStyleLight16"/>
  <colors>
    <mruColors>
      <color rgb="FFFFFFCC"/>
      <color rgb="FFFF3399"/>
      <color rgb="FFFF6699"/>
      <color rgb="FF53A9FF"/>
      <color rgb="FF79BCFF"/>
      <color rgb="FFAFFFAF"/>
      <color rgb="FF00FF00"/>
      <color rgb="FFD5FFD5"/>
      <color rgb="FF92D05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28</xdr:row>
      <xdr:rowOff>76200</xdr:rowOff>
    </xdr:from>
    <xdr:to>
      <xdr:col>10</xdr:col>
      <xdr:colOff>0</xdr:colOff>
      <xdr:row>32</xdr:row>
      <xdr:rowOff>142875</xdr:rowOff>
    </xdr:to>
    <xdr:sp macro="" textlink="">
      <xdr:nvSpPr>
        <xdr:cNvPr id="14347" name="Text Box 11">
          <a:extLst>
            <a:ext uri="{FF2B5EF4-FFF2-40B4-BE49-F238E27FC236}">
              <a16:creationId xmlns:a16="http://schemas.microsoft.com/office/drawing/2014/main" id="{00000000-0008-0000-0000-00000B380000}"/>
            </a:ext>
          </a:extLst>
        </xdr:cNvPr>
        <xdr:cNvSpPr txBox="1">
          <a:spLocks noChangeArrowheads="1"/>
        </xdr:cNvSpPr>
      </xdr:nvSpPr>
      <xdr:spPr bwMode="auto">
        <a:xfrm>
          <a:off x="3390900" y="4686300"/>
          <a:ext cx="2657475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Achtung: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Berechnungsformeln sind auf diesem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Tabellenblatt 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nicht geschützt !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Möglichst nur </a:t>
          </a:r>
          <a:r>
            <a:rPr lang="de-DE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gelbe Felder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ausfüllen !</a:t>
          </a:r>
          <a:endParaRPr lang="de-DE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►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Hinweis später bitte löschen</a:t>
          </a:r>
        </a:p>
      </xdr:txBody>
    </xdr:sp>
    <xdr:clientData/>
  </xdr:twoCellAnchor>
  <xdr:twoCellAnchor>
    <xdr:from>
      <xdr:col>7</xdr:col>
      <xdr:colOff>676275</xdr:colOff>
      <xdr:row>17</xdr:row>
      <xdr:rowOff>152400</xdr:rowOff>
    </xdr:from>
    <xdr:to>
      <xdr:col>10</xdr:col>
      <xdr:colOff>0</xdr:colOff>
      <xdr:row>22</xdr:row>
      <xdr:rowOff>85725</xdr:rowOff>
    </xdr:to>
    <xdr:sp macro="" textlink="">
      <xdr:nvSpPr>
        <xdr:cNvPr id="14348" name="Text Box 12">
          <a:extLst>
            <a:ext uri="{FF2B5EF4-FFF2-40B4-BE49-F238E27FC236}">
              <a16:creationId xmlns:a16="http://schemas.microsoft.com/office/drawing/2014/main" id="{00000000-0008-0000-0000-00000C380000}"/>
            </a:ext>
          </a:extLst>
        </xdr:cNvPr>
        <xdr:cNvSpPr txBox="1">
          <a:spLocks noChangeArrowheads="1"/>
        </xdr:cNvSpPr>
      </xdr:nvSpPr>
      <xdr:spPr bwMode="auto">
        <a:xfrm>
          <a:off x="4600575" y="3076575"/>
          <a:ext cx="1381125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Eintrag in diese Zelle (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Veranlagungsjahr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) ist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erforderlich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! </a:t>
          </a:r>
          <a:endParaRPr lang="de-DE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►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Hinweis und Pfeil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    später bitte löschen !</a:t>
          </a:r>
        </a:p>
      </xdr:txBody>
    </xdr:sp>
    <xdr:clientData/>
  </xdr:twoCellAnchor>
  <xdr:twoCellAnchor>
    <xdr:from>
      <xdr:col>8</xdr:col>
      <xdr:colOff>0</xdr:colOff>
      <xdr:row>22</xdr:row>
      <xdr:rowOff>95250</xdr:rowOff>
    </xdr:from>
    <xdr:to>
      <xdr:col>9</xdr:col>
      <xdr:colOff>361950</xdr:colOff>
      <xdr:row>24</xdr:row>
      <xdr:rowOff>171450</xdr:rowOff>
    </xdr:to>
    <xdr:sp macro="" textlink="">
      <xdr:nvSpPr>
        <xdr:cNvPr id="14349" name="Line 13">
          <a:extLst>
            <a:ext uri="{FF2B5EF4-FFF2-40B4-BE49-F238E27FC236}">
              <a16:creationId xmlns:a16="http://schemas.microsoft.com/office/drawing/2014/main" id="{00000000-0008-0000-0000-00000D380000}"/>
            </a:ext>
          </a:extLst>
        </xdr:cNvPr>
        <xdr:cNvSpPr>
          <a:spLocks noChangeShapeType="1"/>
        </xdr:cNvSpPr>
      </xdr:nvSpPr>
      <xdr:spPr bwMode="auto">
        <a:xfrm flipV="1">
          <a:off x="4619625" y="3924300"/>
          <a:ext cx="971550" cy="5429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69850</xdr:colOff>
          <xdr:row>43</xdr:row>
          <xdr:rowOff>0</xdr:rowOff>
        </xdr:from>
        <xdr:to>
          <xdr:col>1</xdr:col>
          <xdr:colOff>38100</xdr:colOff>
          <xdr:row>43</xdr:row>
          <xdr:rowOff>184150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88900</xdr:colOff>
          <xdr:row>54</xdr:row>
          <xdr:rowOff>19050</xdr:rowOff>
        </xdr:from>
        <xdr:to>
          <xdr:col>1</xdr:col>
          <xdr:colOff>57150</xdr:colOff>
          <xdr:row>55</xdr:row>
          <xdr:rowOff>12700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37</xdr:row>
      <xdr:rowOff>66675</xdr:rowOff>
    </xdr:from>
    <xdr:to>
      <xdr:col>6</xdr:col>
      <xdr:colOff>114300</xdr:colOff>
      <xdr:row>48</xdr:row>
      <xdr:rowOff>85725</xdr:rowOff>
    </xdr:to>
    <xdr:sp macro="" textlink="">
      <xdr:nvSpPr>
        <xdr:cNvPr id="15361" name="Text Box 1">
          <a:extLst>
            <a:ext uri="{FF2B5EF4-FFF2-40B4-BE49-F238E27FC236}">
              <a16:creationId xmlns:a16="http://schemas.microsoft.com/office/drawing/2014/main" id="{00000000-0008-0000-0200-0000013C0000}"/>
            </a:ext>
          </a:extLst>
        </xdr:cNvPr>
        <xdr:cNvSpPr txBox="1">
          <a:spLocks noChangeArrowheads="1"/>
        </xdr:cNvSpPr>
      </xdr:nvSpPr>
      <xdr:spPr bwMode="auto">
        <a:xfrm>
          <a:off x="228600" y="6410325"/>
          <a:ext cx="5305425" cy="2066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bitte entsprechend ergänzen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</xdr:row>
          <xdr:rowOff>152400</xdr:rowOff>
        </xdr:from>
        <xdr:to>
          <xdr:col>5</xdr:col>
          <xdr:colOff>476250</xdr:colOff>
          <xdr:row>11</xdr:row>
          <xdr:rowOff>57150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5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9</xdr:row>
          <xdr:rowOff>146050</xdr:rowOff>
        </xdr:from>
        <xdr:to>
          <xdr:col>7</xdr:col>
          <xdr:colOff>285750</xdr:colOff>
          <xdr:row>11</xdr:row>
          <xdr:rowOff>50800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5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</xdr:row>
          <xdr:rowOff>146050</xdr:rowOff>
        </xdr:from>
        <xdr:to>
          <xdr:col>5</xdr:col>
          <xdr:colOff>476250</xdr:colOff>
          <xdr:row>13</xdr:row>
          <xdr:rowOff>38100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5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11</xdr:row>
          <xdr:rowOff>146050</xdr:rowOff>
        </xdr:from>
        <xdr:to>
          <xdr:col>7</xdr:col>
          <xdr:colOff>285750</xdr:colOff>
          <xdr:row>13</xdr:row>
          <xdr:rowOff>38100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5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146050</xdr:rowOff>
        </xdr:from>
        <xdr:to>
          <xdr:col>5</xdr:col>
          <xdr:colOff>476250</xdr:colOff>
          <xdr:row>17</xdr:row>
          <xdr:rowOff>38100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5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15</xdr:row>
          <xdr:rowOff>146050</xdr:rowOff>
        </xdr:from>
        <xdr:to>
          <xdr:col>7</xdr:col>
          <xdr:colOff>285750</xdr:colOff>
          <xdr:row>17</xdr:row>
          <xdr:rowOff>38100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  <a:ext uri="{FF2B5EF4-FFF2-40B4-BE49-F238E27FC236}">
                  <a16:creationId xmlns:a16="http://schemas.microsoft.com/office/drawing/2014/main" id="{00000000-0008-0000-0500-00000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</xdr:row>
          <xdr:rowOff>0</xdr:rowOff>
        </xdr:from>
        <xdr:to>
          <xdr:col>5</xdr:col>
          <xdr:colOff>476250</xdr:colOff>
          <xdr:row>19</xdr:row>
          <xdr:rowOff>57150</xdr:rowOff>
        </xdr:to>
        <xdr:sp macro="" textlink="">
          <xdr:nvSpPr>
            <xdr:cNvPr id="33799" name="Check Box 7" hidden="1">
              <a:extLst>
                <a:ext uri="{63B3BB69-23CF-44E3-9099-C40C66FF867C}">
                  <a14:compatExt spid="_x0000_s33799"/>
                </a:ext>
                <a:ext uri="{FF2B5EF4-FFF2-40B4-BE49-F238E27FC236}">
                  <a16:creationId xmlns:a16="http://schemas.microsoft.com/office/drawing/2014/main" id="{00000000-0008-0000-0500-00000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18</xdr:row>
          <xdr:rowOff>0</xdr:rowOff>
        </xdr:from>
        <xdr:to>
          <xdr:col>7</xdr:col>
          <xdr:colOff>285750</xdr:colOff>
          <xdr:row>19</xdr:row>
          <xdr:rowOff>57150</xdr:rowOff>
        </xdr:to>
        <xdr:sp macro="" textlink="">
          <xdr:nvSpPr>
            <xdr:cNvPr id="33800" name="Check Box 8" hidden="1">
              <a:extLst>
                <a:ext uri="{63B3BB69-23CF-44E3-9099-C40C66FF867C}">
                  <a14:compatExt spid="_x0000_s33800"/>
                </a:ext>
                <a:ext uri="{FF2B5EF4-FFF2-40B4-BE49-F238E27FC236}">
                  <a16:creationId xmlns:a16="http://schemas.microsoft.com/office/drawing/2014/main" id="{00000000-0008-0000-0500-00000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21</xdr:row>
          <xdr:rowOff>146050</xdr:rowOff>
        </xdr:from>
        <xdr:to>
          <xdr:col>5</xdr:col>
          <xdr:colOff>476250</xdr:colOff>
          <xdr:row>23</xdr:row>
          <xdr:rowOff>38100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  <a:ext uri="{FF2B5EF4-FFF2-40B4-BE49-F238E27FC236}">
                  <a16:creationId xmlns:a16="http://schemas.microsoft.com/office/drawing/2014/main" id="{00000000-0008-0000-0500-00000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21</xdr:row>
          <xdr:rowOff>146050</xdr:rowOff>
        </xdr:from>
        <xdr:to>
          <xdr:col>7</xdr:col>
          <xdr:colOff>285750</xdr:colOff>
          <xdr:row>23</xdr:row>
          <xdr:rowOff>38100</xdr:rowOff>
        </xdr:to>
        <xdr:sp macro="" textlink="">
          <xdr:nvSpPr>
            <xdr:cNvPr id="33802" name="Check Box 10" hidden="1">
              <a:extLst>
                <a:ext uri="{63B3BB69-23CF-44E3-9099-C40C66FF867C}">
                  <a14:compatExt spid="_x0000_s33802"/>
                </a:ext>
                <a:ext uri="{FF2B5EF4-FFF2-40B4-BE49-F238E27FC236}">
                  <a16:creationId xmlns:a16="http://schemas.microsoft.com/office/drawing/2014/main" id="{00000000-0008-0000-0500-00000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</xdr:row>
          <xdr:rowOff>146050</xdr:rowOff>
        </xdr:from>
        <xdr:to>
          <xdr:col>5</xdr:col>
          <xdr:colOff>476250</xdr:colOff>
          <xdr:row>29</xdr:row>
          <xdr:rowOff>38100</xdr:rowOff>
        </xdr:to>
        <xdr:sp macro="" textlink="">
          <xdr:nvSpPr>
            <xdr:cNvPr id="33805" name="Check Box 13" hidden="1">
              <a:extLst>
                <a:ext uri="{63B3BB69-23CF-44E3-9099-C40C66FF867C}">
                  <a14:compatExt spid="_x0000_s33805"/>
                </a:ext>
                <a:ext uri="{FF2B5EF4-FFF2-40B4-BE49-F238E27FC236}">
                  <a16:creationId xmlns:a16="http://schemas.microsoft.com/office/drawing/2014/main" id="{00000000-0008-0000-0500-00000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27</xdr:row>
          <xdr:rowOff>146050</xdr:rowOff>
        </xdr:from>
        <xdr:to>
          <xdr:col>7</xdr:col>
          <xdr:colOff>285750</xdr:colOff>
          <xdr:row>29</xdr:row>
          <xdr:rowOff>38100</xdr:rowOff>
        </xdr:to>
        <xdr:sp macro="" textlink="">
          <xdr:nvSpPr>
            <xdr:cNvPr id="33806" name="Check Box 14" hidden="1">
              <a:extLst>
                <a:ext uri="{63B3BB69-23CF-44E3-9099-C40C66FF867C}">
                  <a14:compatExt spid="_x0000_s33806"/>
                </a:ext>
                <a:ext uri="{FF2B5EF4-FFF2-40B4-BE49-F238E27FC236}">
                  <a16:creationId xmlns:a16="http://schemas.microsoft.com/office/drawing/2014/main" id="{00000000-0008-0000-0500-00000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</xdr:row>
          <xdr:rowOff>133350</xdr:rowOff>
        </xdr:from>
        <xdr:to>
          <xdr:col>5</xdr:col>
          <xdr:colOff>476250</xdr:colOff>
          <xdr:row>31</xdr:row>
          <xdr:rowOff>31750</xdr:rowOff>
        </xdr:to>
        <xdr:sp macro="" textlink="">
          <xdr:nvSpPr>
            <xdr:cNvPr id="33807" name="Check Box 15" hidden="1">
              <a:extLst>
                <a:ext uri="{63B3BB69-23CF-44E3-9099-C40C66FF867C}">
                  <a14:compatExt spid="_x0000_s33807"/>
                </a:ext>
                <a:ext uri="{FF2B5EF4-FFF2-40B4-BE49-F238E27FC236}">
                  <a16:creationId xmlns:a16="http://schemas.microsoft.com/office/drawing/2014/main" id="{00000000-0008-0000-0500-00000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29</xdr:row>
          <xdr:rowOff>146050</xdr:rowOff>
        </xdr:from>
        <xdr:to>
          <xdr:col>7</xdr:col>
          <xdr:colOff>285750</xdr:colOff>
          <xdr:row>31</xdr:row>
          <xdr:rowOff>38100</xdr:rowOff>
        </xdr:to>
        <xdr:sp macro="" textlink="">
          <xdr:nvSpPr>
            <xdr:cNvPr id="33808" name="Check Box 16" hidden="1">
              <a:extLst>
                <a:ext uri="{63B3BB69-23CF-44E3-9099-C40C66FF867C}">
                  <a14:compatExt spid="_x0000_s33808"/>
                </a:ext>
                <a:ext uri="{FF2B5EF4-FFF2-40B4-BE49-F238E27FC236}">
                  <a16:creationId xmlns:a16="http://schemas.microsoft.com/office/drawing/2014/main" id="{00000000-0008-0000-0500-00001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</xdr:row>
          <xdr:rowOff>146050</xdr:rowOff>
        </xdr:from>
        <xdr:to>
          <xdr:col>5</xdr:col>
          <xdr:colOff>476250</xdr:colOff>
          <xdr:row>35</xdr:row>
          <xdr:rowOff>38100</xdr:rowOff>
        </xdr:to>
        <xdr:sp macro="" textlink="">
          <xdr:nvSpPr>
            <xdr:cNvPr id="33809" name="Check Box 17" hidden="1">
              <a:extLst>
                <a:ext uri="{63B3BB69-23CF-44E3-9099-C40C66FF867C}">
                  <a14:compatExt spid="_x0000_s33809"/>
                </a:ext>
                <a:ext uri="{FF2B5EF4-FFF2-40B4-BE49-F238E27FC236}">
                  <a16:creationId xmlns:a16="http://schemas.microsoft.com/office/drawing/2014/main" id="{00000000-0008-0000-0500-00001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33</xdr:row>
          <xdr:rowOff>146050</xdr:rowOff>
        </xdr:from>
        <xdr:to>
          <xdr:col>7</xdr:col>
          <xdr:colOff>285750</xdr:colOff>
          <xdr:row>35</xdr:row>
          <xdr:rowOff>38100</xdr:rowOff>
        </xdr:to>
        <xdr:sp macro="" textlink="">
          <xdr:nvSpPr>
            <xdr:cNvPr id="33810" name="Check Box 18" hidden="1">
              <a:extLst>
                <a:ext uri="{63B3BB69-23CF-44E3-9099-C40C66FF867C}">
                  <a14:compatExt spid="_x0000_s33810"/>
                </a:ext>
                <a:ext uri="{FF2B5EF4-FFF2-40B4-BE49-F238E27FC236}">
                  <a16:creationId xmlns:a16="http://schemas.microsoft.com/office/drawing/2014/main" id="{00000000-0008-0000-0500-00001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35</xdr:row>
          <xdr:rowOff>133350</xdr:rowOff>
        </xdr:from>
        <xdr:to>
          <xdr:col>5</xdr:col>
          <xdr:colOff>476250</xdr:colOff>
          <xdr:row>37</xdr:row>
          <xdr:rowOff>31750</xdr:rowOff>
        </xdr:to>
        <xdr:sp macro="" textlink="">
          <xdr:nvSpPr>
            <xdr:cNvPr id="33811" name="Check Box 19" hidden="1">
              <a:extLst>
                <a:ext uri="{63B3BB69-23CF-44E3-9099-C40C66FF867C}">
                  <a14:compatExt spid="_x0000_s33811"/>
                </a:ext>
                <a:ext uri="{FF2B5EF4-FFF2-40B4-BE49-F238E27FC236}">
                  <a16:creationId xmlns:a16="http://schemas.microsoft.com/office/drawing/2014/main" id="{00000000-0008-0000-0500-00001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35</xdr:row>
          <xdr:rowOff>146050</xdr:rowOff>
        </xdr:from>
        <xdr:to>
          <xdr:col>7</xdr:col>
          <xdr:colOff>285750</xdr:colOff>
          <xdr:row>37</xdr:row>
          <xdr:rowOff>38100</xdr:rowOff>
        </xdr:to>
        <xdr:sp macro="" textlink="">
          <xdr:nvSpPr>
            <xdr:cNvPr id="33812" name="Check Box 20" hidden="1">
              <a:extLst>
                <a:ext uri="{63B3BB69-23CF-44E3-9099-C40C66FF867C}">
                  <a14:compatExt spid="_x0000_s33812"/>
                </a:ext>
                <a:ext uri="{FF2B5EF4-FFF2-40B4-BE49-F238E27FC236}">
                  <a16:creationId xmlns:a16="http://schemas.microsoft.com/office/drawing/2014/main" id="{00000000-0008-0000-0500-00001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39</xdr:row>
          <xdr:rowOff>146050</xdr:rowOff>
        </xdr:from>
        <xdr:to>
          <xdr:col>5</xdr:col>
          <xdr:colOff>476250</xdr:colOff>
          <xdr:row>41</xdr:row>
          <xdr:rowOff>38100</xdr:rowOff>
        </xdr:to>
        <xdr:sp macro="" textlink="">
          <xdr:nvSpPr>
            <xdr:cNvPr id="33813" name="Check Box 21" hidden="1">
              <a:extLst>
                <a:ext uri="{63B3BB69-23CF-44E3-9099-C40C66FF867C}">
                  <a14:compatExt spid="_x0000_s33813"/>
                </a:ext>
                <a:ext uri="{FF2B5EF4-FFF2-40B4-BE49-F238E27FC236}">
                  <a16:creationId xmlns:a16="http://schemas.microsoft.com/office/drawing/2014/main" id="{00000000-0008-0000-0500-00001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39</xdr:row>
          <xdr:rowOff>146050</xdr:rowOff>
        </xdr:from>
        <xdr:to>
          <xdr:col>7</xdr:col>
          <xdr:colOff>285750</xdr:colOff>
          <xdr:row>41</xdr:row>
          <xdr:rowOff>38100</xdr:rowOff>
        </xdr:to>
        <xdr:sp macro="" textlink="">
          <xdr:nvSpPr>
            <xdr:cNvPr id="33814" name="Check Box 22" hidden="1">
              <a:extLst>
                <a:ext uri="{63B3BB69-23CF-44E3-9099-C40C66FF867C}">
                  <a14:compatExt spid="_x0000_s33814"/>
                </a:ext>
                <a:ext uri="{FF2B5EF4-FFF2-40B4-BE49-F238E27FC236}">
                  <a16:creationId xmlns:a16="http://schemas.microsoft.com/office/drawing/2014/main" id="{00000000-0008-0000-0500-00001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41</xdr:row>
          <xdr:rowOff>133350</xdr:rowOff>
        </xdr:from>
        <xdr:to>
          <xdr:col>5</xdr:col>
          <xdr:colOff>469900</xdr:colOff>
          <xdr:row>43</xdr:row>
          <xdr:rowOff>31750</xdr:rowOff>
        </xdr:to>
        <xdr:sp macro="" textlink="">
          <xdr:nvSpPr>
            <xdr:cNvPr id="33815" name="Check Box 23" hidden="1">
              <a:extLst>
                <a:ext uri="{63B3BB69-23CF-44E3-9099-C40C66FF867C}">
                  <a14:compatExt spid="_x0000_s33815"/>
                </a:ext>
                <a:ext uri="{FF2B5EF4-FFF2-40B4-BE49-F238E27FC236}">
                  <a16:creationId xmlns:a16="http://schemas.microsoft.com/office/drawing/2014/main" id="{00000000-0008-0000-0500-00001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41</xdr:row>
          <xdr:rowOff>146050</xdr:rowOff>
        </xdr:from>
        <xdr:to>
          <xdr:col>7</xdr:col>
          <xdr:colOff>285750</xdr:colOff>
          <xdr:row>43</xdr:row>
          <xdr:rowOff>38100</xdr:rowOff>
        </xdr:to>
        <xdr:sp macro="" textlink="">
          <xdr:nvSpPr>
            <xdr:cNvPr id="33816" name="Check Box 24" hidden="1">
              <a:extLst>
                <a:ext uri="{63B3BB69-23CF-44E3-9099-C40C66FF867C}">
                  <a14:compatExt spid="_x0000_s33816"/>
                </a:ext>
                <a:ext uri="{FF2B5EF4-FFF2-40B4-BE49-F238E27FC236}">
                  <a16:creationId xmlns:a16="http://schemas.microsoft.com/office/drawing/2014/main" id="{00000000-0008-0000-0500-00001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45</xdr:row>
          <xdr:rowOff>146050</xdr:rowOff>
        </xdr:from>
        <xdr:to>
          <xdr:col>5</xdr:col>
          <xdr:colOff>476250</xdr:colOff>
          <xdr:row>47</xdr:row>
          <xdr:rowOff>38100</xdr:rowOff>
        </xdr:to>
        <xdr:sp macro="" textlink="">
          <xdr:nvSpPr>
            <xdr:cNvPr id="33817" name="Check Box 25" hidden="1">
              <a:extLst>
                <a:ext uri="{63B3BB69-23CF-44E3-9099-C40C66FF867C}">
                  <a14:compatExt spid="_x0000_s33817"/>
                </a:ext>
                <a:ext uri="{FF2B5EF4-FFF2-40B4-BE49-F238E27FC236}">
                  <a16:creationId xmlns:a16="http://schemas.microsoft.com/office/drawing/2014/main" id="{00000000-0008-0000-0500-00001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45</xdr:row>
          <xdr:rowOff>146050</xdr:rowOff>
        </xdr:from>
        <xdr:to>
          <xdr:col>7</xdr:col>
          <xdr:colOff>285750</xdr:colOff>
          <xdr:row>47</xdr:row>
          <xdr:rowOff>38100</xdr:rowOff>
        </xdr:to>
        <xdr:sp macro="" textlink="">
          <xdr:nvSpPr>
            <xdr:cNvPr id="33818" name="Check Box 26" hidden="1">
              <a:extLst>
                <a:ext uri="{63B3BB69-23CF-44E3-9099-C40C66FF867C}">
                  <a14:compatExt spid="_x0000_s33818"/>
                </a:ext>
                <a:ext uri="{FF2B5EF4-FFF2-40B4-BE49-F238E27FC236}">
                  <a16:creationId xmlns:a16="http://schemas.microsoft.com/office/drawing/2014/main" id="{00000000-0008-0000-0500-00001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47</xdr:row>
          <xdr:rowOff>133350</xdr:rowOff>
        </xdr:from>
        <xdr:to>
          <xdr:col>5</xdr:col>
          <xdr:colOff>476250</xdr:colOff>
          <xdr:row>49</xdr:row>
          <xdr:rowOff>31750</xdr:rowOff>
        </xdr:to>
        <xdr:sp macro="" textlink="">
          <xdr:nvSpPr>
            <xdr:cNvPr id="33819" name="Check Box 27" hidden="1">
              <a:extLst>
                <a:ext uri="{63B3BB69-23CF-44E3-9099-C40C66FF867C}">
                  <a14:compatExt spid="_x0000_s33819"/>
                </a:ext>
                <a:ext uri="{FF2B5EF4-FFF2-40B4-BE49-F238E27FC236}">
                  <a16:creationId xmlns:a16="http://schemas.microsoft.com/office/drawing/2014/main" id="{00000000-0008-0000-0500-00001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47</xdr:row>
          <xdr:rowOff>146050</xdr:rowOff>
        </xdr:from>
        <xdr:to>
          <xdr:col>7</xdr:col>
          <xdr:colOff>285750</xdr:colOff>
          <xdr:row>49</xdr:row>
          <xdr:rowOff>38100</xdr:rowOff>
        </xdr:to>
        <xdr:sp macro="" textlink="">
          <xdr:nvSpPr>
            <xdr:cNvPr id="33820" name="Check Box 28" hidden="1">
              <a:extLst>
                <a:ext uri="{63B3BB69-23CF-44E3-9099-C40C66FF867C}">
                  <a14:compatExt spid="_x0000_s33820"/>
                </a:ext>
                <a:ext uri="{FF2B5EF4-FFF2-40B4-BE49-F238E27FC236}">
                  <a16:creationId xmlns:a16="http://schemas.microsoft.com/office/drawing/2014/main" id="{00000000-0008-0000-0500-00001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51</xdr:row>
          <xdr:rowOff>146050</xdr:rowOff>
        </xdr:from>
        <xdr:to>
          <xdr:col>5</xdr:col>
          <xdr:colOff>476250</xdr:colOff>
          <xdr:row>53</xdr:row>
          <xdr:rowOff>57150</xdr:rowOff>
        </xdr:to>
        <xdr:sp macro="" textlink="">
          <xdr:nvSpPr>
            <xdr:cNvPr id="33821" name="Check Box 29" hidden="1">
              <a:extLst>
                <a:ext uri="{63B3BB69-23CF-44E3-9099-C40C66FF867C}">
                  <a14:compatExt spid="_x0000_s33821"/>
                </a:ext>
                <a:ext uri="{FF2B5EF4-FFF2-40B4-BE49-F238E27FC236}">
                  <a16:creationId xmlns:a16="http://schemas.microsoft.com/office/drawing/2014/main" id="{00000000-0008-0000-0500-00001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51</xdr:row>
          <xdr:rowOff>146050</xdr:rowOff>
        </xdr:from>
        <xdr:to>
          <xdr:col>7</xdr:col>
          <xdr:colOff>285750</xdr:colOff>
          <xdr:row>53</xdr:row>
          <xdr:rowOff>57150</xdr:rowOff>
        </xdr:to>
        <xdr:sp macro="" textlink="">
          <xdr:nvSpPr>
            <xdr:cNvPr id="33822" name="Check Box 30" hidden="1">
              <a:extLst>
                <a:ext uri="{63B3BB69-23CF-44E3-9099-C40C66FF867C}">
                  <a14:compatExt spid="_x0000_s33822"/>
                </a:ext>
                <a:ext uri="{FF2B5EF4-FFF2-40B4-BE49-F238E27FC236}">
                  <a16:creationId xmlns:a16="http://schemas.microsoft.com/office/drawing/2014/main" id="{00000000-0008-0000-0500-00001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53</xdr:row>
          <xdr:rowOff>133350</xdr:rowOff>
        </xdr:from>
        <xdr:to>
          <xdr:col>5</xdr:col>
          <xdr:colOff>476250</xdr:colOff>
          <xdr:row>55</xdr:row>
          <xdr:rowOff>38100</xdr:rowOff>
        </xdr:to>
        <xdr:sp macro="" textlink="">
          <xdr:nvSpPr>
            <xdr:cNvPr id="33823" name="Check Box 31" hidden="1">
              <a:extLst>
                <a:ext uri="{63B3BB69-23CF-44E3-9099-C40C66FF867C}">
                  <a14:compatExt spid="_x0000_s33823"/>
                </a:ext>
                <a:ext uri="{FF2B5EF4-FFF2-40B4-BE49-F238E27FC236}">
                  <a16:creationId xmlns:a16="http://schemas.microsoft.com/office/drawing/2014/main" id="{00000000-0008-0000-0500-00001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53</xdr:row>
          <xdr:rowOff>146050</xdr:rowOff>
        </xdr:from>
        <xdr:to>
          <xdr:col>7</xdr:col>
          <xdr:colOff>285750</xdr:colOff>
          <xdr:row>55</xdr:row>
          <xdr:rowOff>38100</xdr:rowOff>
        </xdr:to>
        <xdr:sp macro="" textlink="">
          <xdr:nvSpPr>
            <xdr:cNvPr id="33824" name="Check Box 32" hidden="1">
              <a:extLst>
                <a:ext uri="{63B3BB69-23CF-44E3-9099-C40C66FF867C}">
                  <a14:compatExt spid="_x0000_s33824"/>
                </a:ext>
                <a:ext uri="{FF2B5EF4-FFF2-40B4-BE49-F238E27FC236}">
                  <a16:creationId xmlns:a16="http://schemas.microsoft.com/office/drawing/2014/main" id="{00000000-0008-0000-0500-00002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57</xdr:row>
          <xdr:rowOff>146050</xdr:rowOff>
        </xdr:from>
        <xdr:to>
          <xdr:col>5</xdr:col>
          <xdr:colOff>476250</xdr:colOff>
          <xdr:row>59</xdr:row>
          <xdr:rowOff>38100</xdr:rowOff>
        </xdr:to>
        <xdr:sp macro="" textlink="">
          <xdr:nvSpPr>
            <xdr:cNvPr id="33825" name="Check Box 33" hidden="1">
              <a:extLst>
                <a:ext uri="{63B3BB69-23CF-44E3-9099-C40C66FF867C}">
                  <a14:compatExt spid="_x0000_s33825"/>
                </a:ext>
                <a:ext uri="{FF2B5EF4-FFF2-40B4-BE49-F238E27FC236}">
                  <a16:creationId xmlns:a16="http://schemas.microsoft.com/office/drawing/2014/main" id="{00000000-0008-0000-0500-00002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57</xdr:row>
          <xdr:rowOff>146050</xdr:rowOff>
        </xdr:from>
        <xdr:to>
          <xdr:col>7</xdr:col>
          <xdr:colOff>285750</xdr:colOff>
          <xdr:row>59</xdr:row>
          <xdr:rowOff>38100</xdr:rowOff>
        </xdr:to>
        <xdr:sp macro="" textlink="">
          <xdr:nvSpPr>
            <xdr:cNvPr id="33826" name="Check Box 34" hidden="1">
              <a:extLst>
                <a:ext uri="{63B3BB69-23CF-44E3-9099-C40C66FF867C}">
                  <a14:compatExt spid="_x0000_s33826"/>
                </a:ext>
                <a:ext uri="{FF2B5EF4-FFF2-40B4-BE49-F238E27FC236}">
                  <a16:creationId xmlns:a16="http://schemas.microsoft.com/office/drawing/2014/main" id="{00000000-0008-0000-0500-00002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59</xdr:row>
          <xdr:rowOff>133350</xdr:rowOff>
        </xdr:from>
        <xdr:to>
          <xdr:col>5</xdr:col>
          <xdr:colOff>476250</xdr:colOff>
          <xdr:row>61</xdr:row>
          <xdr:rowOff>12700</xdr:rowOff>
        </xdr:to>
        <xdr:sp macro="" textlink="">
          <xdr:nvSpPr>
            <xdr:cNvPr id="33827" name="Check Box 35" hidden="1">
              <a:extLst>
                <a:ext uri="{63B3BB69-23CF-44E3-9099-C40C66FF867C}">
                  <a14:compatExt spid="_x0000_s33827"/>
                </a:ext>
                <a:ext uri="{FF2B5EF4-FFF2-40B4-BE49-F238E27FC236}">
                  <a16:creationId xmlns:a16="http://schemas.microsoft.com/office/drawing/2014/main" id="{00000000-0008-0000-0500-00002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59</xdr:row>
          <xdr:rowOff>146050</xdr:rowOff>
        </xdr:from>
        <xdr:to>
          <xdr:col>7</xdr:col>
          <xdr:colOff>285750</xdr:colOff>
          <xdr:row>61</xdr:row>
          <xdr:rowOff>19050</xdr:rowOff>
        </xdr:to>
        <xdr:sp macro="" textlink="">
          <xdr:nvSpPr>
            <xdr:cNvPr id="33828" name="Check Box 36" hidden="1">
              <a:extLst>
                <a:ext uri="{63B3BB69-23CF-44E3-9099-C40C66FF867C}">
                  <a14:compatExt spid="_x0000_s33828"/>
                </a:ext>
                <a:ext uri="{FF2B5EF4-FFF2-40B4-BE49-F238E27FC236}">
                  <a16:creationId xmlns:a16="http://schemas.microsoft.com/office/drawing/2014/main" id="{00000000-0008-0000-0500-00002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63</xdr:row>
          <xdr:rowOff>146050</xdr:rowOff>
        </xdr:from>
        <xdr:to>
          <xdr:col>5</xdr:col>
          <xdr:colOff>476250</xdr:colOff>
          <xdr:row>65</xdr:row>
          <xdr:rowOff>38100</xdr:rowOff>
        </xdr:to>
        <xdr:sp macro="" textlink="">
          <xdr:nvSpPr>
            <xdr:cNvPr id="33829" name="Check Box 37" hidden="1">
              <a:extLst>
                <a:ext uri="{63B3BB69-23CF-44E3-9099-C40C66FF867C}">
                  <a14:compatExt spid="_x0000_s33829"/>
                </a:ext>
                <a:ext uri="{FF2B5EF4-FFF2-40B4-BE49-F238E27FC236}">
                  <a16:creationId xmlns:a16="http://schemas.microsoft.com/office/drawing/2014/main" id="{00000000-0008-0000-0500-00002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63</xdr:row>
          <xdr:rowOff>146050</xdr:rowOff>
        </xdr:from>
        <xdr:to>
          <xdr:col>7</xdr:col>
          <xdr:colOff>285750</xdr:colOff>
          <xdr:row>65</xdr:row>
          <xdr:rowOff>38100</xdr:rowOff>
        </xdr:to>
        <xdr:sp macro="" textlink="">
          <xdr:nvSpPr>
            <xdr:cNvPr id="33830" name="Check Box 38" hidden="1">
              <a:extLst>
                <a:ext uri="{63B3BB69-23CF-44E3-9099-C40C66FF867C}">
                  <a14:compatExt spid="_x0000_s33830"/>
                </a:ext>
                <a:ext uri="{FF2B5EF4-FFF2-40B4-BE49-F238E27FC236}">
                  <a16:creationId xmlns:a16="http://schemas.microsoft.com/office/drawing/2014/main" id="{00000000-0008-0000-0500-00002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65</xdr:row>
          <xdr:rowOff>133350</xdr:rowOff>
        </xdr:from>
        <xdr:to>
          <xdr:col>5</xdr:col>
          <xdr:colOff>476250</xdr:colOff>
          <xdr:row>67</xdr:row>
          <xdr:rowOff>12700</xdr:rowOff>
        </xdr:to>
        <xdr:sp macro="" textlink="">
          <xdr:nvSpPr>
            <xdr:cNvPr id="33831" name="Check Box 39" hidden="1">
              <a:extLst>
                <a:ext uri="{63B3BB69-23CF-44E3-9099-C40C66FF867C}">
                  <a14:compatExt spid="_x0000_s33831"/>
                </a:ext>
                <a:ext uri="{FF2B5EF4-FFF2-40B4-BE49-F238E27FC236}">
                  <a16:creationId xmlns:a16="http://schemas.microsoft.com/office/drawing/2014/main" id="{00000000-0008-0000-0500-00002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65</xdr:row>
          <xdr:rowOff>146050</xdr:rowOff>
        </xdr:from>
        <xdr:to>
          <xdr:col>7</xdr:col>
          <xdr:colOff>285750</xdr:colOff>
          <xdr:row>67</xdr:row>
          <xdr:rowOff>19050</xdr:rowOff>
        </xdr:to>
        <xdr:sp macro="" textlink="">
          <xdr:nvSpPr>
            <xdr:cNvPr id="33832" name="Check Box 40" hidden="1">
              <a:extLst>
                <a:ext uri="{63B3BB69-23CF-44E3-9099-C40C66FF867C}">
                  <a14:compatExt spid="_x0000_s33832"/>
                </a:ext>
                <a:ext uri="{FF2B5EF4-FFF2-40B4-BE49-F238E27FC236}">
                  <a16:creationId xmlns:a16="http://schemas.microsoft.com/office/drawing/2014/main" id="{00000000-0008-0000-0500-00002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69</xdr:row>
          <xdr:rowOff>146050</xdr:rowOff>
        </xdr:from>
        <xdr:to>
          <xdr:col>5</xdr:col>
          <xdr:colOff>476250</xdr:colOff>
          <xdr:row>71</xdr:row>
          <xdr:rowOff>38100</xdr:rowOff>
        </xdr:to>
        <xdr:sp macro="" textlink="">
          <xdr:nvSpPr>
            <xdr:cNvPr id="33833" name="Check Box 41" hidden="1">
              <a:extLst>
                <a:ext uri="{63B3BB69-23CF-44E3-9099-C40C66FF867C}">
                  <a14:compatExt spid="_x0000_s33833"/>
                </a:ext>
                <a:ext uri="{FF2B5EF4-FFF2-40B4-BE49-F238E27FC236}">
                  <a16:creationId xmlns:a16="http://schemas.microsoft.com/office/drawing/2014/main" id="{00000000-0008-0000-0500-00002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69</xdr:row>
          <xdr:rowOff>146050</xdr:rowOff>
        </xdr:from>
        <xdr:to>
          <xdr:col>7</xdr:col>
          <xdr:colOff>285750</xdr:colOff>
          <xdr:row>71</xdr:row>
          <xdr:rowOff>38100</xdr:rowOff>
        </xdr:to>
        <xdr:sp macro="" textlink="">
          <xdr:nvSpPr>
            <xdr:cNvPr id="33834" name="Check Box 42" hidden="1">
              <a:extLst>
                <a:ext uri="{63B3BB69-23CF-44E3-9099-C40C66FF867C}">
                  <a14:compatExt spid="_x0000_s33834"/>
                </a:ext>
                <a:ext uri="{FF2B5EF4-FFF2-40B4-BE49-F238E27FC236}">
                  <a16:creationId xmlns:a16="http://schemas.microsoft.com/office/drawing/2014/main" id="{00000000-0008-0000-0500-00002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71</xdr:row>
          <xdr:rowOff>133350</xdr:rowOff>
        </xdr:from>
        <xdr:to>
          <xdr:col>5</xdr:col>
          <xdr:colOff>476250</xdr:colOff>
          <xdr:row>73</xdr:row>
          <xdr:rowOff>12700</xdr:rowOff>
        </xdr:to>
        <xdr:sp macro="" textlink="">
          <xdr:nvSpPr>
            <xdr:cNvPr id="33835" name="Check Box 43" hidden="1">
              <a:extLst>
                <a:ext uri="{63B3BB69-23CF-44E3-9099-C40C66FF867C}">
                  <a14:compatExt spid="_x0000_s33835"/>
                </a:ext>
                <a:ext uri="{FF2B5EF4-FFF2-40B4-BE49-F238E27FC236}">
                  <a16:creationId xmlns:a16="http://schemas.microsoft.com/office/drawing/2014/main" id="{00000000-0008-0000-0500-00002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71</xdr:row>
          <xdr:rowOff>146050</xdr:rowOff>
        </xdr:from>
        <xdr:to>
          <xdr:col>7</xdr:col>
          <xdr:colOff>285750</xdr:colOff>
          <xdr:row>73</xdr:row>
          <xdr:rowOff>19050</xdr:rowOff>
        </xdr:to>
        <xdr:sp macro="" textlink="">
          <xdr:nvSpPr>
            <xdr:cNvPr id="33836" name="Check Box 44" hidden="1">
              <a:extLst>
                <a:ext uri="{63B3BB69-23CF-44E3-9099-C40C66FF867C}">
                  <a14:compatExt spid="_x0000_s33836"/>
                </a:ext>
                <a:ext uri="{FF2B5EF4-FFF2-40B4-BE49-F238E27FC236}">
                  <a16:creationId xmlns:a16="http://schemas.microsoft.com/office/drawing/2014/main" id="{00000000-0008-0000-0500-00002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</xdr:row>
          <xdr:rowOff>0</xdr:rowOff>
        </xdr:from>
        <xdr:to>
          <xdr:col>5</xdr:col>
          <xdr:colOff>476250</xdr:colOff>
          <xdr:row>19</xdr:row>
          <xdr:rowOff>57150</xdr:rowOff>
        </xdr:to>
        <xdr:sp macro="" textlink="">
          <xdr:nvSpPr>
            <xdr:cNvPr id="33846" name="Check Box 54" hidden="1">
              <a:extLst>
                <a:ext uri="{63B3BB69-23CF-44E3-9099-C40C66FF867C}">
                  <a14:compatExt spid="_x0000_s33846"/>
                </a:ext>
                <a:ext uri="{FF2B5EF4-FFF2-40B4-BE49-F238E27FC236}">
                  <a16:creationId xmlns:a16="http://schemas.microsoft.com/office/drawing/2014/main" id="{00000000-0008-0000-0500-00003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</xdr:row>
          <xdr:rowOff>0</xdr:rowOff>
        </xdr:from>
        <xdr:to>
          <xdr:col>5</xdr:col>
          <xdr:colOff>476250</xdr:colOff>
          <xdr:row>25</xdr:row>
          <xdr:rowOff>57150</xdr:rowOff>
        </xdr:to>
        <xdr:sp macro="" textlink="">
          <xdr:nvSpPr>
            <xdr:cNvPr id="33847" name="Check Box 55" hidden="1">
              <a:extLst>
                <a:ext uri="{63B3BB69-23CF-44E3-9099-C40C66FF867C}">
                  <a14:compatExt spid="_x0000_s33847"/>
                </a:ext>
                <a:ext uri="{FF2B5EF4-FFF2-40B4-BE49-F238E27FC236}">
                  <a16:creationId xmlns:a16="http://schemas.microsoft.com/office/drawing/2014/main" id="{00000000-0008-0000-0500-00003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</xdr:row>
          <xdr:rowOff>0</xdr:rowOff>
        </xdr:from>
        <xdr:to>
          <xdr:col>5</xdr:col>
          <xdr:colOff>476250</xdr:colOff>
          <xdr:row>25</xdr:row>
          <xdr:rowOff>57150</xdr:rowOff>
        </xdr:to>
        <xdr:sp macro="" textlink="">
          <xdr:nvSpPr>
            <xdr:cNvPr id="33848" name="Check Box 56" hidden="1">
              <a:extLst>
                <a:ext uri="{63B3BB69-23CF-44E3-9099-C40C66FF867C}">
                  <a14:compatExt spid="_x0000_s33848"/>
                </a:ext>
                <a:ext uri="{FF2B5EF4-FFF2-40B4-BE49-F238E27FC236}">
                  <a16:creationId xmlns:a16="http://schemas.microsoft.com/office/drawing/2014/main" id="{00000000-0008-0000-0500-00003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24</xdr:row>
          <xdr:rowOff>0</xdr:rowOff>
        </xdr:from>
        <xdr:to>
          <xdr:col>7</xdr:col>
          <xdr:colOff>285750</xdr:colOff>
          <xdr:row>25</xdr:row>
          <xdr:rowOff>57150</xdr:rowOff>
        </xdr:to>
        <xdr:sp macro="" textlink="">
          <xdr:nvSpPr>
            <xdr:cNvPr id="33849" name="Check Box 57" hidden="1">
              <a:extLst>
                <a:ext uri="{63B3BB69-23CF-44E3-9099-C40C66FF867C}">
                  <a14:compatExt spid="_x0000_s33849"/>
                </a:ext>
                <a:ext uri="{FF2B5EF4-FFF2-40B4-BE49-F238E27FC236}">
                  <a16:creationId xmlns:a16="http://schemas.microsoft.com/office/drawing/2014/main" id="{00000000-0008-0000-0500-00003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bt3/ref3_05/brehmeri/A_N/2015/Abwasserabgabe/Vordrucke/&#220;berarbeitung_2018-08-17/2018-12-01/2018-12-03_Festsetzungsvordruck_kommunal_ohne%20Blattschut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tsetzungsbescheid"/>
      <sheetName val="Blatt 2"/>
      <sheetName val="Blatt 3"/>
      <sheetName val="ZK 1"/>
      <sheetName val="ZK 2"/>
      <sheetName val="ZK 3"/>
      <sheetName val="ZK 4"/>
      <sheetName val="KonzWert (FWA&gt;50)"/>
      <sheetName val="TOK 1"/>
      <sheetName val="TOK 2"/>
      <sheetName val="NW-MS"/>
      <sheetName val="NW-TS"/>
      <sheetName val="VR 1"/>
      <sheetName val="VR 2"/>
      <sheetName val="VR 3"/>
      <sheetName val="VVR"/>
      <sheetName val="JSM-Kontrolle (365 Tage)"/>
      <sheetName val="JSM-Kontrolle (366 Tage)"/>
    </sheetNames>
    <sheetDataSet>
      <sheetData sheetId="0">
        <row r="25">
          <cell r="H2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49" Type="http://schemas.openxmlformats.org/officeDocument/2006/relationships/ctrlProp" Target="../ctrlProps/ctrlProp48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>
    <tabColor indexed="30"/>
  </sheetPr>
  <dimension ref="A1:O58"/>
  <sheetViews>
    <sheetView showGridLines="0" tabSelected="1" topLeftCell="A15" zoomScaleNormal="100" zoomScaleSheetLayoutView="100" workbookViewId="0">
      <selection activeCell="H25" sqref="H25"/>
    </sheetView>
  </sheetViews>
  <sheetFormatPr baseColWidth="10" defaultRowHeight="12.5"/>
  <cols>
    <col min="1" max="1" width="2.26953125" customWidth="1"/>
    <col min="2" max="2" width="7.54296875" customWidth="1"/>
    <col min="3" max="3" width="21" customWidth="1"/>
    <col min="4" max="4" width="4.1796875" customWidth="1"/>
    <col min="5" max="5" width="6.1796875" customWidth="1"/>
    <col min="6" max="6" width="4.1796875" customWidth="1"/>
    <col min="7" max="7" width="13.54296875" customWidth="1"/>
    <col min="8" max="8" width="10.453125" customWidth="1"/>
    <col min="9" max="9" width="9.1796875" customWidth="1"/>
    <col min="10" max="10" width="11.26953125" customWidth="1"/>
    <col min="11" max="11" width="2" customWidth="1"/>
    <col min="12" max="12" width="19.81640625" customWidth="1"/>
    <col min="13" max="13" width="15.54296875" customWidth="1"/>
  </cols>
  <sheetData>
    <row r="1" spans="1:10" ht="12.75" customHeight="1">
      <c r="A1" s="45"/>
      <c r="B1" s="45"/>
      <c r="C1" s="45"/>
      <c r="D1" s="45"/>
      <c r="E1" s="45"/>
      <c r="F1" s="45"/>
      <c r="G1" s="45"/>
      <c r="I1" s="653" t="s">
        <v>91</v>
      </c>
      <c r="J1" s="654"/>
    </row>
    <row r="2" spans="1:10">
      <c r="A2" s="45"/>
      <c r="B2" s="45"/>
      <c r="C2" s="45"/>
      <c r="D2" s="45"/>
      <c r="E2" s="45"/>
      <c r="F2" s="45"/>
      <c r="G2" s="45"/>
      <c r="I2" s="653"/>
      <c r="J2" s="654"/>
    </row>
    <row r="3" spans="1:10">
      <c r="A3" s="45"/>
      <c r="B3" s="45"/>
      <c r="C3" s="45"/>
      <c r="D3" s="45"/>
      <c r="E3" s="45"/>
      <c r="F3" s="45"/>
      <c r="G3" s="45"/>
      <c r="I3" s="653"/>
      <c r="J3" s="654"/>
    </row>
    <row r="4" spans="1:10">
      <c r="A4" s="45"/>
      <c r="B4" s="45"/>
      <c r="C4" s="45"/>
      <c r="D4" s="45"/>
      <c r="E4" s="45"/>
      <c r="F4" s="45"/>
      <c r="G4" s="45"/>
      <c r="I4" s="653"/>
      <c r="J4" s="654"/>
    </row>
    <row r="5" spans="1:10">
      <c r="A5" s="45"/>
      <c r="B5" s="45"/>
      <c r="C5" s="45"/>
      <c r="D5" s="45"/>
      <c r="E5" s="45"/>
      <c r="F5" s="45"/>
      <c r="G5" s="45"/>
      <c r="I5" s="653"/>
      <c r="J5" s="654"/>
    </row>
    <row r="6" spans="1:10">
      <c r="A6" s="45"/>
      <c r="B6" s="45"/>
      <c r="C6" s="45"/>
      <c r="D6" s="45"/>
      <c r="E6" s="45"/>
      <c r="F6" s="45"/>
      <c r="G6" s="45"/>
      <c r="I6" s="653"/>
      <c r="J6" s="654"/>
    </row>
    <row r="7" spans="1:10">
      <c r="A7" s="655" t="s">
        <v>87</v>
      </c>
      <c r="B7" s="655"/>
      <c r="C7" s="655"/>
      <c r="D7" s="655"/>
      <c r="E7" s="655"/>
      <c r="F7" s="45"/>
      <c r="G7" s="45"/>
    </row>
    <row r="8" spans="1:10" ht="14.25" customHeight="1">
      <c r="A8" s="45"/>
      <c r="B8" s="45"/>
      <c r="C8" s="45"/>
      <c r="D8" s="45"/>
      <c r="E8" s="45"/>
      <c r="F8" s="45"/>
      <c r="G8" s="45"/>
    </row>
    <row r="9" spans="1:10" ht="14.25" customHeight="1">
      <c r="A9" s="661"/>
      <c r="B9" s="661"/>
      <c r="C9" s="661"/>
      <c r="D9" s="661"/>
      <c r="E9" s="661"/>
      <c r="F9" s="46"/>
      <c r="G9" s="58" t="s">
        <v>88</v>
      </c>
      <c r="H9" s="658"/>
      <c r="I9" s="658"/>
      <c r="J9" s="658"/>
    </row>
    <row r="10" spans="1:10">
      <c r="A10" s="661"/>
      <c r="B10" s="661"/>
      <c r="C10" s="661"/>
      <c r="D10" s="661"/>
      <c r="E10" s="661"/>
      <c r="F10" s="46"/>
      <c r="G10" s="45"/>
      <c r="H10" s="658"/>
      <c r="I10" s="658"/>
      <c r="J10" s="658"/>
    </row>
    <row r="11" spans="1:10" ht="14.25" customHeight="1">
      <c r="A11" s="661"/>
      <c r="B11" s="661"/>
      <c r="C11" s="661"/>
      <c r="D11" s="661"/>
      <c r="E11" s="661"/>
      <c r="F11" s="46"/>
      <c r="G11" s="58" t="s">
        <v>97</v>
      </c>
      <c r="H11" s="658"/>
      <c r="I11" s="658"/>
      <c r="J11" s="658"/>
    </row>
    <row r="12" spans="1:10" ht="14.25" customHeight="1">
      <c r="A12" s="661"/>
      <c r="B12" s="661"/>
      <c r="C12" s="661"/>
      <c r="D12" s="661"/>
      <c r="E12" s="661"/>
      <c r="F12" s="46"/>
      <c r="G12" s="58" t="s">
        <v>89</v>
      </c>
      <c r="H12" s="658"/>
      <c r="I12" s="658"/>
      <c r="J12" s="658"/>
    </row>
    <row r="13" spans="1:10" ht="14.25" customHeight="1">
      <c r="A13" s="661"/>
      <c r="B13" s="661"/>
      <c r="C13" s="661"/>
      <c r="D13" s="661"/>
      <c r="E13" s="661"/>
      <c r="F13" s="46"/>
      <c r="G13" s="58" t="s">
        <v>93</v>
      </c>
      <c r="H13" s="658"/>
      <c r="I13" s="658"/>
      <c r="J13" s="658"/>
    </row>
    <row r="14" spans="1:10" ht="14.25" customHeight="1">
      <c r="A14" s="661"/>
      <c r="B14" s="661"/>
      <c r="C14" s="661"/>
      <c r="D14" s="661"/>
      <c r="E14" s="661"/>
      <c r="F14" s="47"/>
      <c r="G14" s="58" t="s">
        <v>94</v>
      </c>
      <c r="H14" s="658"/>
      <c r="I14" s="658"/>
      <c r="J14" s="658"/>
    </row>
    <row r="15" spans="1:10" ht="14.25" customHeight="1">
      <c r="A15" s="661"/>
      <c r="B15" s="661"/>
      <c r="C15" s="661"/>
      <c r="D15" s="661"/>
      <c r="E15" s="661"/>
      <c r="F15" s="48"/>
      <c r="G15" s="58" t="s">
        <v>95</v>
      </c>
      <c r="H15" s="658"/>
      <c r="I15" s="658"/>
      <c r="J15" s="658"/>
    </row>
    <row r="16" spans="1:10" ht="14.25" customHeight="1">
      <c r="A16" s="661"/>
      <c r="B16" s="661"/>
      <c r="C16" s="661"/>
      <c r="D16" s="661"/>
      <c r="E16" s="661"/>
      <c r="F16" s="48"/>
      <c r="G16" s="58" t="s">
        <v>96</v>
      </c>
      <c r="H16" s="658"/>
      <c r="I16" s="658"/>
      <c r="J16" s="658"/>
    </row>
    <row r="17" spans="1:15" ht="14.25" customHeight="1">
      <c r="A17" s="661"/>
      <c r="B17" s="661"/>
      <c r="C17" s="661"/>
      <c r="D17" s="661"/>
      <c r="E17" s="661"/>
      <c r="F17" s="48"/>
      <c r="G17" s="58" t="s">
        <v>90</v>
      </c>
      <c r="H17" s="658"/>
      <c r="I17" s="658"/>
      <c r="J17" s="658"/>
    </row>
    <row r="18" spans="1:15" ht="14.25" customHeight="1">
      <c r="A18" s="45"/>
      <c r="B18" s="45"/>
      <c r="C18" s="48"/>
      <c r="D18" s="48"/>
      <c r="E18" s="48"/>
      <c r="F18" s="48"/>
      <c r="G18" s="45"/>
      <c r="H18" s="658"/>
      <c r="I18" s="658"/>
      <c r="J18" s="658"/>
    </row>
    <row r="19" spans="1:15" ht="14.25" customHeight="1">
      <c r="A19" s="45"/>
      <c r="B19" s="45"/>
      <c r="C19" s="48"/>
      <c r="D19" s="48"/>
      <c r="E19" s="48"/>
      <c r="F19" s="48"/>
      <c r="G19" s="58" t="s">
        <v>98</v>
      </c>
      <c r="H19" s="658"/>
      <c r="I19" s="658"/>
      <c r="J19" s="658"/>
    </row>
    <row r="20" spans="1:15" ht="14.25" customHeight="1">
      <c r="A20" s="45"/>
      <c r="B20" s="45"/>
      <c r="C20" s="48"/>
      <c r="D20" s="48"/>
      <c r="E20" s="48"/>
      <c r="F20" s="48"/>
      <c r="G20" s="58" t="s">
        <v>99</v>
      </c>
      <c r="H20" s="658"/>
      <c r="I20" s="658"/>
      <c r="J20" s="658"/>
    </row>
    <row r="21" spans="1:15" ht="14.25" customHeight="1">
      <c r="A21" s="45"/>
      <c r="B21" s="45"/>
      <c r="C21" s="48"/>
      <c r="D21" s="48"/>
      <c r="E21" s="48"/>
      <c r="F21" s="48"/>
      <c r="G21" s="58"/>
      <c r="H21" s="658"/>
      <c r="I21" s="658"/>
      <c r="J21" s="658"/>
    </row>
    <row r="22" spans="1:15" ht="14.25" customHeight="1">
      <c r="A22" s="45"/>
      <c r="B22" s="45"/>
      <c r="C22" s="48"/>
      <c r="D22" s="48"/>
      <c r="E22" s="48"/>
      <c r="F22" s="48"/>
      <c r="G22" s="64" t="s">
        <v>100</v>
      </c>
      <c r="H22" s="659"/>
      <c r="I22" s="660"/>
      <c r="J22" s="660"/>
    </row>
    <row r="23" spans="1:15">
      <c r="A23" s="45"/>
      <c r="B23" s="45"/>
      <c r="C23" s="54"/>
      <c r="D23" s="54"/>
      <c r="E23" s="54"/>
      <c r="F23" s="54"/>
      <c r="G23" s="54"/>
    </row>
    <row r="24" spans="1:15" ht="24" customHeight="1">
      <c r="A24" s="647" t="s">
        <v>24</v>
      </c>
      <c r="B24" s="648"/>
      <c r="C24" s="648"/>
      <c r="D24" s="648"/>
      <c r="E24" s="648"/>
      <c r="F24" s="648"/>
      <c r="G24" s="648"/>
      <c r="H24" s="648"/>
      <c r="I24" s="648"/>
      <c r="J24" s="649"/>
    </row>
    <row r="25" spans="1:15" ht="21" customHeight="1">
      <c r="A25" s="650" t="s">
        <v>92</v>
      </c>
      <c r="B25" s="651"/>
      <c r="C25" s="651"/>
      <c r="D25" s="651"/>
      <c r="E25" s="651"/>
      <c r="F25" s="651"/>
      <c r="G25" s="651"/>
      <c r="H25" s="582"/>
      <c r="I25" s="656"/>
      <c r="J25" s="657"/>
    </row>
    <row r="26" spans="1:15" ht="15.75" customHeight="1">
      <c r="A26" s="650" t="s">
        <v>390</v>
      </c>
      <c r="B26" s="651"/>
      <c r="C26" s="651"/>
      <c r="D26" s="651"/>
      <c r="E26" s="651"/>
      <c r="F26" s="651"/>
      <c r="G26" s="651"/>
      <c r="H26" s="651"/>
      <c r="I26" s="651"/>
      <c r="J26" s="652"/>
    </row>
    <row r="27" spans="1:15" ht="15.75" customHeight="1">
      <c r="A27" s="581"/>
      <c r="B27" s="580"/>
      <c r="C27" s="646"/>
      <c r="D27" s="646"/>
      <c r="E27" s="646"/>
      <c r="F27" s="646"/>
      <c r="G27" s="646"/>
      <c r="H27" s="646"/>
      <c r="I27" s="646"/>
      <c r="J27" s="583"/>
    </row>
    <row r="28" spans="1:15" ht="4.5" customHeight="1">
      <c r="A28" s="450"/>
      <c r="B28" s="451"/>
      <c r="C28" s="451"/>
      <c r="D28" s="451"/>
      <c r="E28" s="451"/>
      <c r="F28" s="451"/>
      <c r="G28" s="451"/>
      <c r="H28" s="451"/>
      <c r="I28" s="451"/>
      <c r="J28" s="584"/>
    </row>
    <row r="29" spans="1:15" ht="13">
      <c r="A29" s="45"/>
      <c r="B29" s="45"/>
      <c r="C29" s="55"/>
      <c r="D29" s="55"/>
      <c r="E29" s="55"/>
      <c r="F29" s="55"/>
      <c r="G29" s="55"/>
    </row>
    <row r="30" spans="1:15" ht="13">
      <c r="A30" s="45"/>
      <c r="B30" s="45"/>
      <c r="C30" s="664"/>
      <c r="D30" s="664"/>
      <c r="E30" s="664"/>
      <c r="F30" s="664"/>
      <c r="G30" s="664"/>
      <c r="I30" s="65"/>
    </row>
    <row r="31" spans="1:15" ht="14">
      <c r="A31" s="45"/>
      <c r="B31" s="45"/>
      <c r="C31" s="55"/>
      <c r="D31" s="55"/>
      <c r="E31" s="55"/>
      <c r="F31" s="55"/>
      <c r="G31" s="55"/>
      <c r="H31" s="15"/>
      <c r="I31" s="113"/>
      <c r="J31" s="111"/>
      <c r="K31" s="9"/>
      <c r="L31" s="9"/>
      <c r="M31" s="9"/>
      <c r="N31" s="9"/>
      <c r="O31" s="106"/>
    </row>
    <row r="32" spans="1:15" ht="6.75" customHeight="1">
      <c r="A32" s="45"/>
      <c r="B32" s="45"/>
      <c r="C32" s="55"/>
      <c r="D32" s="55"/>
      <c r="E32" s="55"/>
      <c r="F32" s="55"/>
      <c r="G32" s="55"/>
      <c r="H32" s="15"/>
      <c r="I32" s="15"/>
      <c r="J32" s="112"/>
      <c r="K32" s="9"/>
      <c r="L32" s="9"/>
      <c r="M32" s="9"/>
      <c r="N32" s="9"/>
      <c r="O32" s="9"/>
    </row>
    <row r="33" spans="1:15" ht="15.5">
      <c r="A33" s="662" t="s">
        <v>70</v>
      </c>
      <c r="B33" s="662"/>
      <c r="C33" s="662"/>
      <c r="D33" s="662"/>
      <c r="E33" s="662"/>
      <c r="F33" s="662"/>
      <c r="G33" s="55"/>
      <c r="H33" s="15"/>
      <c r="I33" s="15"/>
      <c r="J33" s="109"/>
      <c r="K33" s="9"/>
      <c r="L33" s="9"/>
      <c r="M33" s="9"/>
      <c r="N33" s="9"/>
      <c r="O33" s="9"/>
    </row>
    <row r="34" spans="1:15" ht="11.25" customHeight="1">
      <c r="A34" s="45"/>
      <c r="B34" s="662"/>
      <c r="C34" s="662"/>
      <c r="D34" s="662"/>
      <c r="E34" s="662"/>
      <c r="F34" s="662"/>
      <c r="G34" s="662"/>
    </row>
    <row r="35" spans="1:15" ht="16" customHeight="1">
      <c r="A35" s="45"/>
      <c r="B35" s="663" t="s">
        <v>65</v>
      </c>
      <c r="C35" s="663"/>
      <c r="D35" s="663"/>
      <c r="E35" s="663"/>
      <c r="F35" s="663"/>
      <c r="G35" s="663"/>
      <c r="H35" s="585" t="str">
        <f>IF(H25&gt;0,H25," ")</f>
        <v xml:space="preserve"> </v>
      </c>
      <c r="I35" s="349"/>
      <c r="J35" s="349"/>
      <c r="O35" s="106"/>
    </row>
    <row r="36" spans="1:15" ht="16" customHeight="1">
      <c r="A36" s="45"/>
      <c r="B36" s="663" t="s">
        <v>66</v>
      </c>
      <c r="C36" s="663"/>
      <c r="D36" s="663"/>
      <c r="E36" s="663"/>
      <c r="F36" s="663"/>
      <c r="G36" s="663"/>
      <c r="H36" s="663"/>
      <c r="I36" s="663"/>
      <c r="J36" s="663"/>
      <c r="K36" s="106"/>
      <c r="L36" s="9"/>
      <c r="M36" s="9"/>
      <c r="N36" s="9"/>
      <c r="O36" s="9"/>
    </row>
    <row r="37" spans="1:15" ht="16" customHeight="1">
      <c r="A37" s="59"/>
      <c r="B37" s="663" t="s">
        <v>67</v>
      </c>
      <c r="C37" s="663"/>
      <c r="D37" s="663"/>
      <c r="E37" s="663"/>
      <c r="F37" s="663"/>
      <c r="G37" s="663"/>
      <c r="H37" s="663"/>
      <c r="I37" s="663"/>
      <c r="J37" s="663"/>
      <c r="K37" s="9"/>
      <c r="L37" s="9"/>
      <c r="M37" s="9"/>
      <c r="N37" s="9"/>
      <c r="O37" s="9"/>
    </row>
    <row r="38" spans="1:15" ht="37.5" customHeight="1">
      <c r="A38" s="45"/>
      <c r="B38" s="60"/>
      <c r="C38" s="60"/>
      <c r="D38" s="60"/>
      <c r="E38" s="60"/>
      <c r="F38" s="60"/>
      <c r="G38" s="45"/>
      <c r="K38" s="106"/>
      <c r="L38" s="109"/>
      <c r="M38" s="9"/>
      <c r="N38" s="9"/>
      <c r="O38" s="106"/>
    </row>
    <row r="39" spans="1:15" ht="15.75" customHeight="1">
      <c r="A39" s="667" t="s">
        <v>68</v>
      </c>
      <c r="B39" s="667"/>
      <c r="C39" s="667"/>
      <c r="D39" s="667"/>
      <c r="E39" s="667"/>
      <c r="F39" s="667"/>
      <c r="G39" s="667"/>
      <c r="H39" s="667"/>
      <c r="I39" s="667"/>
      <c r="J39" s="667"/>
    </row>
    <row r="40" spans="1:15" ht="15" customHeight="1">
      <c r="A40" s="61"/>
      <c r="B40" s="663" t="s">
        <v>69</v>
      </c>
      <c r="C40" s="663"/>
      <c r="D40" s="663"/>
      <c r="E40" s="663"/>
      <c r="F40" s="663"/>
      <c r="G40" s="663"/>
      <c r="H40" s="663"/>
    </row>
    <row r="41" spans="1:15" ht="9" customHeight="1">
      <c r="A41" s="61"/>
      <c r="B41" s="61"/>
      <c r="C41" s="61"/>
      <c r="D41" s="61"/>
      <c r="E41" s="61"/>
      <c r="F41" s="61"/>
      <c r="G41" s="45"/>
    </row>
    <row r="42" spans="1:15" ht="12.75" customHeight="1">
      <c r="A42" s="45"/>
      <c r="B42" s="54"/>
      <c r="C42" s="54"/>
      <c r="D42" s="54"/>
      <c r="E42" s="54"/>
      <c r="F42" s="54"/>
      <c r="G42" s="45"/>
    </row>
    <row r="43" spans="1:15" ht="30" customHeight="1">
      <c r="A43" s="49"/>
      <c r="B43" s="56"/>
      <c r="C43" s="422" t="str">
        <f>IF(AND(H35=" ",'IG 5 (komplex)'!Q83=" ")," ",IF(AND(H35&gt;0,'IG 5 (komplex)'!Q83=" "),"0,00 €",'IG 5 (komplex)'!Q83))</f>
        <v xml:space="preserve"> </v>
      </c>
      <c r="D43" s="57"/>
      <c r="E43" s="665" t="s">
        <v>25</v>
      </c>
      <c r="F43" s="665"/>
      <c r="G43" s="665"/>
      <c r="H43" s="665"/>
      <c r="I43" s="665"/>
      <c r="J43" s="665"/>
    </row>
    <row r="44" spans="1:15" ht="30" customHeight="1">
      <c r="A44" s="49"/>
      <c r="B44" s="57" t="s">
        <v>1</v>
      </c>
      <c r="C44" s="423" t="str">
        <f>IF(AND(ISBLANK(H25),ISBLANK('NW GEW'!C6))," ",IF(AND(H35&gt;0,ISBLANK('NW GEW'!C6)),"0,00 €",'NW GEW'!U6))</f>
        <v xml:space="preserve"> </v>
      </c>
      <c r="D44" s="57"/>
      <c r="E44" s="665" t="s">
        <v>391</v>
      </c>
      <c r="F44" s="665"/>
      <c r="G44" s="665"/>
      <c r="H44" s="665"/>
      <c r="I44" s="665"/>
      <c r="J44" s="665"/>
      <c r="L44" s="126"/>
      <c r="M44" s="128"/>
    </row>
    <row r="45" spans="1:15" ht="30" customHeight="1">
      <c r="A45" s="49"/>
      <c r="B45" s="57" t="s">
        <v>2</v>
      </c>
      <c r="C45" s="422" t="str">
        <f>IF(AND(H35=" ",'VR 3'!F8=" ",VVR!I24=" ")," ",IF(AND(H35&gt;0,'VR 3'!F8=" ",VVR!I24=" "),"0,00 €",SUM('VR 3'!F8,VVR!I24)))</f>
        <v xml:space="preserve"> </v>
      </c>
      <c r="D45" s="57"/>
      <c r="E45" s="663" t="s">
        <v>383</v>
      </c>
      <c r="F45" s="663"/>
      <c r="G45" s="663"/>
      <c r="H45" s="663"/>
      <c r="I45" s="663"/>
      <c r="J45" s="663"/>
      <c r="L45" s="9"/>
      <c r="M45" s="126"/>
    </row>
    <row r="46" spans="1:15" ht="30" customHeight="1">
      <c r="A46" s="45"/>
      <c r="B46" s="57" t="s">
        <v>1</v>
      </c>
      <c r="C46" s="422" t="str">
        <f>IF(AND(C43=" ",'VR 3'!F10=" ")," ",IF(AND(C43&gt;0,OR('VR 3'!F10=" ",'VR 3'!F10="0,00")),"0,00 €",IF(AND(C43&gt;0,'VR 3'!F10&gt;0,ISBLANK('VR 3'!F12)),"Eingabe in VR 3 (Zelle F12) fehlt",'VR 3'!F14)))</f>
        <v xml:space="preserve"> </v>
      </c>
      <c r="D46" s="57"/>
      <c r="E46" s="665" t="s">
        <v>384</v>
      </c>
      <c r="F46" s="665"/>
      <c r="G46" s="665"/>
      <c r="H46" s="665"/>
      <c r="I46" s="665"/>
      <c r="J46" s="665"/>
      <c r="L46" s="9"/>
      <c r="M46" s="126"/>
    </row>
    <row r="47" spans="1:15" ht="30" customHeight="1" thickBot="1">
      <c r="A47" s="49"/>
      <c r="B47" s="62" t="s">
        <v>3</v>
      </c>
      <c r="C47" s="424" t="str">
        <f>IF(AND(C43=" ",C44=" ",C45=" ",C46=" ")," ",SUM(C43,C44,C46)-C45)</f>
        <v xml:space="preserve"> </v>
      </c>
      <c r="D47" s="63"/>
      <c r="E47" s="666" t="s">
        <v>86</v>
      </c>
      <c r="F47" s="666"/>
      <c r="G47" s="666"/>
      <c r="H47" s="666"/>
      <c r="I47" s="666"/>
      <c r="J47" s="666"/>
    </row>
    <row r="48" spans="1:15" ht="13">
      <c r="A48" s="45"/>
      <c r="B48" s="48"/>
      <c r="C48" s="45"/>
      <c r="D48" s="48"/>
      <c r="E48" s="48"/>
      <c r="F48" s="45"/>
      <c r="G48" s="48"/>
    </row>
    <row r="49" spans="3:6" ht="14">
      <c r="C49" s="3"/>
      <c r="D49" s="3"/>
    </row>
    <row r="50" spans="3:6" ht="14">
      <c r="C50" s="1"/>
      <c r="D50" s="1"/>
    </row>
    <row r="51" spans="3:6" ht="14">
      <c r="C51" s="36"/>
      <c r="D51" s="2"/>
      <c r="F51" s="34"/>
    </row>
    <row r="52" spans="3:6" ht="14">
      <c r="C52" s="126"/>
    </row>
    <row r="58" spans="3:6" ht="13">
      <c r="C58" s="18"/>
    </row>
  </sheetData>
  <mergeCells count="43">
    <mergeCell ref="A10:E10"/>
    <mergeCell ref="A11:E11"/>
    <mergeCell ref="A12:E12"/>
    <mergeCell ref="H19:J19"/>
    <mergeCell ref="A14:E14"/>
    <mergeCell ref="A15:E15"/>
    <mergeCell ref="A16:E16"/>
    <mergeCell ref="A17:E17"/>
    <mergeCell ref="H11:J11"/>
    <mergeCell ref="H12:J12"/>
    <mergeCell ref="H13:J13"/>
    <mergeCell ref="H14:J14"/>
    <mergeCell ref="H15:J15"/>
    <mergeCell ref="A13:E13"/>
    <mergeCell ref="E46:J46"/>
    <mergeCell ref="E47:J47"/>
    <mergeCell ref="B35:G35"/>
    <mergeCell ref="B36:J36"/>
    <mergeCell ref="B37:J37"/>
    <mergeCell ref="A39:J39"/>
    <mergeCell ref="E43:J43"/>
    <mergeCell ref="E44:J44"/>
    <mergeCell ref="A33:F33"/>
    <mergeCell ref="E45:J45"/>
    <mergeCell ref="C30:G30"/>
    <mergeCell ref="B34:G34"/>
    <mergeCell ref="B40:H40"/>
    <mergeCell ref="C27:I27"/>
    <mergeCell ref="A24:J24"/>
    <mergeCell ref="A25:G25"/>
    <mergeCell ref="A26:J26"/>
    <mergeCell ref="I1:J6"/>
    <mergeCell ref="A7:E7"/>
    <mergeCell ref="I25:J25"/>
    <mergeCell ref="H9:J9"/>
    <mergeCell ref="H20:J20"/>
    <mergeCell ref="H18:J18"/>
    <mergeCell ref="H16:J16"/>
    <mergeCell ref="H17:J17"/>
    <mergeCell ref="H10:J10"/>
    <mergeCell ref="H21:J21"/>
    <mergeCell ref="H22:J22"/>
    <mergeCell ref="A9:E9"/>
  </mergeCells>
  <phoneticPr fontId="2" type="noConversion"/>
  <pageMargins left="0.98425196850393704" right="0.59055118110236227" top="0.27559055118110237" bottom="0.59055118110236227" header="0.39370078740157483" footer="0.31496062992125984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53A9FF"/>
  </sheetPr>
  <dimension ref="A1:AE43"/>
  <sheetViews>
    <sheetView showGridLines="0" zoomScaleNormal="100" zoomScaleSheetLayoutView="100" workbookViewId="0">
      <selection activeCell="C19" sqref="C19:AD19"/>
    </sheetView>
  </sheetViews>
  <sheetFormatPr baseColWidth="10" defaultColWidth="11.453125" defaultRowHeight="12.5"/>
  <cols>
    <col min="1" max="1" width="0.81640625" style="149" customWidth="1"/>
    <col min="2" max="2" width="2.7265625" style="149" customWidth="1"/>
    <col min="3" max="4" width="3.26953125" style="149" customWidth="1"/>
    <col min="5" max="5" width="11.453125" style="149"/>
    <col min="6" max="8" width="7.81640625" style="149" customWidth="1"/>
    <col min="9" max="9" width="4.54296875" style="149" customWidth="1"/>
    <col min="10" max="10" width="3.26953125" style="149" customWidth="1"/>
    <col min="11" max="11" width="5.54296875" style="149" customWidth="1"/>
    <col min="12" max="12" width="3.453125" style="149" customWidth="1"/>
    <col min="13" max="13" width="3.26953125" style="149" customWidth="1"/>
    <col min="14" max="14" width="12.1796875" style="149" customWidth="1"/>
    <col min="15" max="15" width="3.26953125" style="149" customWidth="1"/>
    <col min="16" max="16" width="1" style="149" customWidth="1"/>
    <col min="17" max="17" width="0.81640625" style="149" customWidth="1"/>
    <col min="18" max="18" width="3.81640625" style="149" customWidth="1"/>
    <col min="19" max="19" width="0.81640625" style="149" customWidth="1"/>
    <col min="20" max="21" width="3.26953125" style="149" customWidth="1"/>
    <col min="22" max="22" width="6" style="149" customWidth="1"/>
    <col min="23" max="23" width="3.54296875" style="149" customWidth="1"/>
    <col min="24" max="24" width="0.81640625" style="149" customWidth="1"/>
    <col min="25" max="25" width="3.81640625" style="149" customWidth="1"/>
    <col min="26" max="26" width="0.81640625" style="149" customWidth="1"/>
    <col min="27" max="27" width="3.7265625" style="149" customWidth="1"/>
    <col min="28" max="28" width="3.1796875" style="149" customWidth="1"/>
    <col min="29" max="29" width="6.26953125" style="149" customWidth="1"/>
    <col min="30" max="30" width="18.1796875" style="149" customWidth="1"/>
    <col min="31" max="31" width="1" style="149" customWidth="1"/>
    <col min="32" max="16384" width="11.453125" style="149"/>
  </cols>
  <sheetData>
    <row r="1" spans="1:31" ht="15.5">
      <c r="A1" s="151"/>
      <c r="B1" s="898" t="s">
        <v>126</v>
      </c>
      <c r="C1" s="899"/>
      <c r="D1" s="899"/>
      <c r="E1" s="899"/>
      <c r="F1" s="899"/>
      <c r="G1" s="899" t="s">
        <v>43</v>
      </c>
      <c r="H1" s="899"/>
      <c r="I1" s="899"/>
      <c r="J1" s="899"/>
      <c r="K1" s="899"/>
      <c r="L1" s="899"/>
      <c r="M1" s="899"/>
      <c r="N1" s="899"/>
      <c r="O1" s="899"/>
      <c r="P1" s="899"/>
      <c r="Q1" s="899"/>
      <c r="R1" s="899"/>
      <c r="S1" s="899"/>
      <c r="T1" s="899"/>
      <c r="U1" s="899"/>
      <c r="V1" s="899"/>
      <c r="W1" s="899"/>
      <c r="X1" s="356"/>
      <c r="Y1" s="356"/>
      <c r="Z1" s="356"/>
      <c r="AA1" s="356"/>
      <c r="AB1" s="356"/>
      <c r="AC1" s="356"/>
      <c r="AD1" s="357" t="s">
        <v>39</v>
      </c>
      <c r="AE1" s="151"/>
    </row>
    <row r="2" spans="1:31" ht="17.25" customHeight="1">
      <c r="A2" s="151"/>
      <c r="B2" s="358"/>
      <c r="C2" s="900" t="str">
        <f>IF(Festsetzungsbescheid!H25&gt;0,Festsetzungsbescheid!H25," ")</f>
        <v xml:space="preserve"> </v>
      </c>
      <c r="D2" s="900"/>
      <c r="E2" s="900"/>
      <c r="F2" s="359"/>
      <c r="G2" s="900" t="s">
        <v>288</v>
      </c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  <c r="W2" s="900"/>
      <c r="X2" s="360"/>
      <c r="Y2" s="360"/>
      <c r="Z2" s="360"/>
      <c r="AA2" s="360"/>
      <c r="AB2" s="360"/>
      <c r="AC2" s="361"/>
      <c r="AD2" s="362" t="s">
        <v>289</v>
      </c>
      <c r="AE2" s="151"/>
    </row>
    <row r="3" spans="1:31" ht="6.75" customHeight="1">
      <c r="A3" s="151"/>
      <c r="B3" s="151"/>
      <c r="C3" s="363"/>
      <c r="D3" s="363"/>
      <c r="E3" s="363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</row>
    <row r="4" spans="1:31" ht="16" customHeight="1">
      <c r="A4" s="151"/>
      <c r="B4" s="153" t="s">
        <v>257</v>
      </c>
      <c r="C4" s="153" t="s">
        <v>258</v>
      </c>
      <c r="D4" s="153"/>
      <c r="E4" s="153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151"/>
      <c r="AE4" s="151"/>
    </row>
    <row r="5" spans="1:31" ht="4" customHeight="1">
      <c r="A5" s="151"/>
      <c r="B5" s="153"/>
      <c r="C5" s="153"/>
      <c r="D5" s="153"/>
      <c r="E5" s="153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151"/>
      <c r="AE5" s="151"/>
    </row>
    <row r="6" spans="1:31" ht="16" customHeight="1">
      <c r="A6" s="151"/>
      <c r="B6" s="151"/>
      <c r="C6" s="364" t="s">
        <v>290</v>
      </c>
      <c r="D6" s="364"/>
      <c r="E6" s="364"/>
      <c r="F6" s="364"/>
      <c r="G6" s="364"/>
      <c r="H6" s="364"/>
      <c r="I6" s="364"/>
      <c r="J6" s="365"/>
      <c r="K6" s="371" t="s">
        <v>291</v>
      </c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151"/>
      <c r="AE6" s="151"/>
    </row>
    <row r="7" spans="1:31" ht="5.25" customHeight="1">
      <c r="A7" s="151"/>
      <c r="B7" s="151"/>
      <c r="C7" s="364"/>
      <c r="D7" s="364"/>
      <c r="E7" s="364"/>
      <c r="F7" s="364"/>
      <c r="G7" s="364"/>
      <c r="H7" s="364"/>
      <c r="I7" s="364"/>
      <c r="J7" s="364"/>
      <c r="K7" s="371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151"/>
      <c r="AE7" s="151"/>
    </row>
    <row r="8" spans="1:31" ht="16" customHeight="1">
      <c r="A8" s="151"/>
      <c r="B8" s="151"/>
      <c r="C8" s="364"/>
      <c r="D8" s="364"/>
      <c r="E8" s="364"/>
      <c r="F8" s="364"/>
      <c r="G8" s="364"/>
      <c r="H8" s="364"/>
      <c r="I8" s="364"/>
      <c r="J8" s="365"/>
      <c r="K8" s="371" t="s">
        <v>292</v>
      </c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151"/>
      <c r="AE8" s="151"/>
    </row>
    <row r="9" spans="1:31" ht="10" customHeight="1">
      <c r="A9" s="151"/>
      <c r="B9" s="151"/>
      <c r="C9" s="364"/>
      <c r="D9" s="364"/>
      <c r="E9" s="364"/>
      <c r="F9" s="364"/>
      <c r="G9" s="364"/>
      <c r="H9" s="364"/>
      <c r="I9" s="364"/>
      <c r="J9" s="364"/>
      <c r="K9" s="371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151"/>
      <c r="AE9" s="151"/>
    </row>
    <row r="10" spans="1:31" ht="16" customHeight="1">
      <c r="A10" s="151"/>
      <c r="B10" s="151"/>
      <c r="C10" s="364" t="s">
        <v>293</v>
      </c>
      <c r="D10" s="364"/>
      <c r="E10" s="364"/>
      <c r="F10" s="364"/>
      <c r="G10" s="364"/>
      <c r="H10" s="364"/>
      <c r="I10" s="364"/>
      <c r="J10" s="365"/>
      <c r="K10" s="371" t="s">
        <v>198</v>
      </c>
      <c r="L10" s="364"/>
      <c r="M10" s="365"/>
      <c r="N10" s="371" t="s">
        <v>199</v>
      </c>
      <c r="O10" s="366" t="s">
        <v>294</v>
      </c>
      <c r="P10" s="366"/>
      <c r="Q10" s="366"/>
      <c r="R10" s="366"/>
      <c r="S10" s="366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151"/>
      <c r="AE10" s="151"/>
    </row>
    <row r="11" spans="1:31" ht="10" customHeight="1">
      <c r="A11" s="151"/>
      <c r="B11" s="151"/>
      <c r="C11" s="364"/>
      <c r="D11" s="364"/>
      <c r="E11" s="364"/>
      <c r="F11" s="364"/>
      <c r="G11" s="364"/>
      <c r="H11" s="364"/>
      <c r="I11" s="364"/>
      <c r="J11" s="364"/>
      <c r="K11" s="371"/>
      <c r="L11" s="364"/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151"/>
      <c r="AE11" s="151"/>
    </row>
    <row r="12" spans="1:31" ht="16" customHeight="1">
      <c r="A12" s="151"/>
      <c r="B12" s="151"/>
      <c r="C12" s="364" t="s">
        <v>295</v>
      </c>
      <c r="D12" s="364"/>
      <c r="E12" s="364"/>
      <c r="F12" s="364"/>
      <c r="G12" s="364"/>
      <c r="H12" s="364"/>
      <c r="I12" s="364"/>
      <c r="J12" s="364"/>
      <c r="K12" s="371"/>
      <c r="L12" s="364"/>
      <c r="M12" s="364"/>
      <c r="N12" s="364"/>
      <c r="O12" s="365"/>
      <c r="P12" s="367"/>
      <c r="Q12" s="368" t="s">
        <v>198</v>
      </c>
      <c r="R12" s="369"/>
      <c r="S12" s="369"/>
      <c r="T12" s="365"/>
      <c r="U12" s="873" t="s">
        <v>199</v>
      </c>
      <c r="V12" s="887"/>
      <c r="W12" s="372" t="s">
        <v>296</v>
      </c>
      <c r="X12" s="372"/>
      <c r="Y12" s="372"/>
      <c r="Z12" s="372"/>
      <c r="AA12" s="372"/>
      <c r="AB12" s="372"/>
      <c r="AC12" s="364"/>
      <c r="AD12" s="151"/>
      <c r="AE12" s="151"/>
    </row>
    <row r="13" spans="1:31" ht="12.75" customHeight="1">
      <c r="A13" s="151"/>
      <c r="B13" s="151"/>
      <c r="C13" s="364"/>
      <c r="D13" s="364"/>
      <c r="E13" s="364"/>
      <c r="F13" s="364"/>
      <c r="G13" s="364"/>
      <c r="H13" s="364"/>
      <c r="I13" s="364"/>
      <c r="J13" s="364"/>
      <c r="K13" s="371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151"/>
      <c r="AE13" s="151"/>
    </row>
    <row r="14" spans="1:31" ht="16" customHeight="1">
      <c r="A14" s="153"/>
      <c r="B14" s="153" t="s">
        <v>261</v>
      </c>
      <c r="C14" s="153" t="s">
        <v>297</v>
      </c>
      <c r="D14" s="153"/>
      <c r="E14" s="153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151"/>
      <c r="AE14" s="151"/>
    </row>
    <row r="15" spans="1:31" ht="4" customHeight="1">
      <c r="A15" s="153"/>
      <c r="B15" s="153"/>
      <c r="C15" s="153"/>
      <c r="D15" s="153"/>
      <c r="E15" s="153"/>
      <c r="F15" s="364"/>
      <c r="G15" s="364"/>
      <c r="H15" s="364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151"/>
      <c r="AE15" s="151"/>
    </row>
    <row r="16" spans="1:31" ht="16" customHeight="1">
      <c r="A16" s="153"/>
      <c r="B16" s="153"/>
      <c r="C16" s="364" t="s">
        <v>298</v>
      </c>
      <c r="D16" s="364"/>
      <c r="E16" s="364"/>
      <c r="F16" s="364"/>
      <c r="G16" s="364"/>
      <c r="H16" s="364"/>
      <c r="I16" s="364"/>
      <c r="J16" s="364"/>
      <c r="K16" s="364"/>
      <c r="L16" s="364"/>
      <c r="M16" s="364"/>
      <c r="N16" s="364"/>
      <c r="O16" s="365"/>
      <c r="P16" s="544"/>
      <c r="Q16" s="368" t="s">
        <v>198</v>
      </c>
      <c r="R16" s="369"/>
      <c r="S16" s="369"/>
      <c r="T16" s="365"/>
      <c r="U16" s="873" t="s">
        <v>199</v>
      </c>
      <c r="V16" s="887"/>
      <c r="W16" s="372" t="s">
        <v>299</v>
      </c>
      <c r="X16" s="372"/>
      <c r="Y16" s="372"/>
      <c r="Z16" s="372"/>
      <c r="AA16" s="372"/>
      <c r="AB16" s="372"/>
      <c r="AC16" s="364"/>
      <c r="AD16" s="151"/>
      <c r="AE16" s="151"/>
    </row>
    <row r="17" spans="1:31" ht="18" customHeight="1">
      <c r="A17" s="153"/>
      <c r="B17" s="153"/>
      <c r="C17" s="364" t="s">
        <v>300</v>
      </c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151"/>
      <c r="AE17" s="151"/>
    </row>
    <row r="18" spans="1:31" ht="4" customHeight="1">
      <c r="A18" s="153"/>
      <c r="B18" s="15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151"/>
      <c r="AE18" s="151"/>
    </row>
    <row r="19" spans="1:31" ht="18" customHeight="1">
      <c r="A19" s="153"/>
      <c r="B19" s="153"/>
      <c r="C19" s="875"/>
      <c r="D19" s="875"/>
      <c r="E19" s="875"/>
      <c r="F19" s="875"/>
      <c r="G19" s="875"/>
      <c r="H19" s="875"/>
      <c r="I19" s="875"/>
      <c r="J19" s="875"/>
      <c r="K19" s="875"/>
      <c r="L19" s="875"/>
      <c r="M19" s="875"/>
      <c r="N19" s="875"/>
      <c r="O19" s="875"/>
      <c r="P19" s="875"/>
      <c r="Q19" s="875"/>
      <c r="R19" s="875"/>
      <c r="S19" s="875"/>
      <c r="T19" s="875"/>
      <c r="U19" s="875"/>
      <c r="V19" s="875"/>
      <c r="W19" s="875"/>
      <c r="X19" s="875"/>
      <c r="Y19" s="875"/>
      <c r="Z19" s="875"/>
      <c r="AA19" s="875"/>
      <c r="AB19" s="875"/>
      <c r="AC19" s="875"/>
      <c r="AD19" s="875"/>
      <c r="AE19" s="151"/>
    </row>
    <row r="20" spans="1:31" ht="18" customHeight="1">
      <c r="A20" s="153"/>
      <c r="B20" s="153"/>
      <c r="C20" s="876"/>
      <c r="D20" s="876"/>
      <c r="E20" s="876"/>
      <c r="F20" s="876"/>
      <c r="G20" s="876"/>
      <c r="H20" s="876"/>
      <c r="I20" s="876"/>
      <c r="J20" s="876"/>
      <c r="K20" s="876"/>
      <c r="L20" s="876"/>
      <c r="M20" s="876"/>
      <c r="N20" s="876"/>
      <c r="O20" s="876"/>
      <c r="P20" s="876"/>
      <c r="Q20" s="876"/>
      <c r="R20" s="876"/>
      <c r="S20" s="876"/>
      <c r="T20" s="876"/>
      <c r="U20" s="876"/>
      <c r="V20" s="876"/>
      <c r="W20" s="876"/>
      <c r="X20" s="876"/>
      <c r="Y20" s="876"/>
      <c r="Z20" s="876"/>
      <c r="AA20" s="876"/>
      <c r="AB20" s="876"/>
      <c r="AC20" s="876"/>
      <c r="AD20" s="876"/>
      <c r="AE20" s="151"/>
    </row>
    <row r="21" spans="1:31" ht="18" customHeight="1">
      <c r="A21" s="153"/>
      <c r="B21" s="153"/>
      <c r="C21" s="876"/>
      <c r="D21" s="876"/>
      <c r="E21" s="876"/>
      <c r="F21" s="876"/>
      <c r="G21" s="876"/>
      <c r="H21" s="876"/>
      <c r="I21" s="876"/>
      <c r="J21" s="876"/>
      <c r="K21" s="876"/>
      <c r="L21" s="876"/>
      <c r="M21" s="876"/>
      <c r="N21" s="876"/>
      <c r="O21" s="876"/>
      <c r="P21" s="876"/>
      <c r="Q21" s="876"/>
      <c r="R21" s="876"/>
      <c r="S21" s="876"/>
      <c r="T21" s="876"/>
      <c r="U21" s="876"/>
      <c r="V21" s="876"/>
      <c r="W21" s="876"/>
      <c r="X21" s="876"/>
      <c r="Y21" s="876"/>
      <c r="Z21" s="876"/>
      <c r="AA21" s="876"/>
      <c r="AB21" s="876"/>
      <c r="AC21" s="876"/>
      <c r="AD21" s="876"/>
      <c r="AE21" s="151"/>
    </row>
    <row r="22" spans="1:31" ht="15" customHeight="1">
      <c r="A22" s="151"/>
      <c r="B22" s="151"/>
      <c r="C22" s="363"/>
      <c r="D22" s="363"/>
      <c r="E22" s="363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</row>
    <row r="23" spans="1:31" ht="16" customHeight="1">
      <c r="A23" s="151"/>
      <c r="B23" s="153" t="s">
        <v>217</v>
      </c>
      <c r="C23" s="153" t="s">
        <v>301</v>
      </c>
      <c r="D23" s="153"/>
      <c r="E23" s="153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</row>
    <row r="24" spans="1:31" ht="4" customHeight="1">
      <c r="A24" s="151"/>
      <c r="B24" s="151"/>
      <c r="C24" s="151"/>
      <c r="D24" s="151"/>
      <c r="E24" s="151"/>
      <c r="F24" s="373"/>
      <c r="G24" s="373"/>
      <c r="H24" s="373"/>
      <c r="I24" s="373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</row>
    <row r="25" spans="1:31" ht="16" customHeight="1">
      <c r="A25" s="151"/>
      <c r="B25" s="151"/>
      <c r="C25" s="416" t="s">
        <v>103</v>
      </c>
      <c r="D25" s="886" t="s">
        <v>302</v>
      </c>
      <c r="E25" s="886"/>
      <c r="F25" s="886"/>
      <c r="G25" s="886"/>
      <c r="H25" s="886"/>
      <c r="I25" s="886"/>
      <c r="J25" s="886"/>
      <c r="K25" s="886"/>
      <c r="L25" s="886"/>
      <c r="M25" s="886"/>
      <c r="N25" s="886"/>
      <c r="O25" s="886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</row>
    <row r="26" spans="1:31" ht="4" customHeight="1">
      <c r="A26" s="151"/>
      <c r="B26" s="151"/>
      <c r="C26" s="151"/>
      <c r="D26" s="151"/>
      <c r="E26" s="371"/>
      <c r="F26" s="373"/>
      <c r="G26" s="373"/>
      <c r="H26" s="373"/>
      <c r="I26" s="373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</row>
    <row r="27" spans="1:31" ht="16" customHeight="1">
      <c r="A27" s="151"/>
      <c r="B27" s="545"/>
      <c r="C27" s="151"/>
      <c r="D27" s="365"/>
      <c r="E27" s="546" t="s">
        <v>303</v>
      </c>
      <c r="F27" s="547"/>
      <c r="G27" s="547"/>
      <c r="H27" s="547"/>
      <c r="I27" s="547"/>
      <c r="J27" s="545"/>
      <c r="K27" s="545"/>
      <c r="L27" s="545"/>
      <c r="M27" s="545"/>
      <c r="N27" s="545"/>
      <c r="O27" s="545"/>
      <c r="P27" s="545"/>
      <c r="Q27" s="545"/>
      <c r="R27" s="545"/>
      <c r="S27" s="545"/>
      <c r="T27" s="545"/>
      <c r="U27" s="545"/>
      <c r="V27" s="545"/>
      <c r="W27" s="545"/>
      <c r="X27" s="545"/>
      <c r="Y27" s="545"/>
      <c r="Z27" s="545"/>
      <c r="AA27" s="545"/>
      <c r="AB27" s="545"/>
      <c r="AC27" s="547" t="s">
        <v>304</v>
      </c>
      <c r="AD27" s="547"/>
      <c r="AE27" s="151"/>
    </row>
    <row r="28" spans="1:31" ht="4" customHeight="1">
      <c r="A28" s="151"/>
      <c r="B28" s="545"/>
      <c r="C28" s="548"/>
      <c r="D28" s="151"/>
      <c r="E28" s="548"/>
      <c r="F28" s="545"/>
      <c r="G28" s="545"/>
      <c r="H28" s="545"/>
      <c r="I28" s="545"/>
      <c r="J28" s="545"/>
      <c r="K28" s="545"/>
      <c r="L28" s="545"/>
      <c r="M28" s="545"/>
      <c r="N28" s="545"/>
      <c r="O28" s="545"/>
      <c r="P28" s="545"/>
      <c r="Q28" s="545"/>
      <c r="R28" s="545"/>
      <c r="S28" s="545"/>
      <c r="T28" s="545"/>
      <c r="U28" s="545"/>
      <c r="V28" s="545"/>
      <c r="W28" s="545"/>
      <c r="X28" s="545"/>
      <c r="Y28" s="545"/>
      <c r="Z28" s="545"/>
      <c r="AA28" s="545"/>
      <c r="AB28" s="545"/>
      <c r="AC28" s="545"/>
      <c r="AD28" s="545"/>
      <c r="AE28" s="151"/>
    </row>
    <row r="29" spans="1:31" ht="16" customHeight="1">
      <c r="A29" s="151"/>
      <c r="B29" s="151"/>
      <c r="C29" s="151"/>
      <c r="D29" s="365"/>
      <c r="E29" s="546" t="s">
        <v>305</v>
      </c>
      <c r="F29" s="547"/>
      <c r="G29" s="547"/>
      <c r="H29" s="547"/>
      <c r="I29" s="547"/>
      <c r="J29" s="547"/>
      <c r="K29" s="547"/>
      <c r="L29" s="547"/>
      <c r="M29" s="547"/>
      <c r="N29" s="547"/>
      <c r="O29" s="547"/>
      <c r="P29" s="547"/>
      <c r="Q29" s="547"/>
      <c r="R29" s="547"/>
      <c r="S29" s="547"/>
      <c r="T29" s="547"/>
      <c r="U29" s="547"/>
      <c r="V29" s="547"/>
      <c r="W29" s="547"/>
      <c r="X29" s="547"/>
      <c r="Y29" s="547"/>
      <c r="Z29" s="547"/>
      <c r="AA29" s="547"/>
      <c r="AB29" s="547"/>
      <c r="AC29" s="547" t="s">
        <v>306</v>
      </c>
      <c r="AD29" s="547"/>
      <c r="AE29" s="151"/>
    </row>
    <row r="30" spans="1:31" ht="16" customHeight="1">
      <c r="A30" s="151"/>
      <c r="B30" s="545"/>
      <c r="C30" s="549"/>
      <c r="D30" s="549"/>
      <c r="E30" s="893" t="s">
        <v>307</v>
      </c>
      <c r="F30" s="893"/>
      <c r="G30" s="893"/>
      <c r="H30" s="893"/>
      <c r="I30" s="893"/>
      <c r="J30" s="893"/>
      <c r="K30" s="893"/>
      <c r="L30" s="893"/>
      <c r="M30" s="893"/>
      <c r="N30" s="893"/>
      <c r="O30" s="894"/>
      <c r="P30" s="895"/>
      <c r="Q30" s="550" t="s">
        <v>308</v>
      </c>
      <c r="R30" s="374"/>
      <c r="S30" s="550" t="s">
        <v>308</v>
      </c>
      <c r="T30" s="896"/>
      <c r="U30" s="897"/>
      <c r="V30" s="551" t="s">
        <v>309</v>
      </c>
      <c r="W30" s="545"/>
      <c r="X30" s="545"/>
      <c r="Y30" s="545"/>
      <c r="Z30" s="545"/>
      <c r="AA30" s="545"/>
      <c r="AB30" s="545"/>
      <c r="AC30" s="545"/>
      <c r="AD30" s="545"/>
      <c r="AE30" s="151"/>
    </row>
    <row r="31" spans="1:31" ht="4" customHeight="1">
      <c r="A31" s="151"/>
      <c r="B31" s="545"/>
      <c r="C31" s="549"/>
      <c r="D31" s="549"/>
      <c r="E31" s="552"/>
      <c r="F31" s="552"/>
      <c r="G31" s="552"/>
      <c r="H31" s="552"/>
      <c r="I31" s="552"/>
      <c r="J31" s="552"/>
      <c r="K31" s="552"/>
      <c r="L31" s="552"/>
      <c r="M31" s="552"/>
      <c r="N31" s="552"/>
      <c r="O31" s="151"/>
      <c r="P31" s="151"/>
      <c r="Q31" s="151"/>
      <c r="R31" s="151"/>
      <c r="S31" s="151"/>
      <c r="T31" s="151"/>
      <c r="U31" s="151"/>
      <c r="V31" s="551"/>
      <c r="W31" s="545"/>
      <c r="X31" s="545"/>
      <c r="Y31" s="545"/>
      <c r="Z31" s="545"/>
      <c r="AA31" s="545"/>
      <c r="AB31" s="545"/>
      <c r="AC31" s="545"/>
      <c r="AD31" s="545"/>
      <c r="AE31" s="151"/>
    </row>
    <row r="32" spans="1:31" ht="18" customHeight="1">
      <c r="A32" s="151"/>
      <c r="B32" s="151"/>
      <c r="C32" s="888" t="s">
        <v>310</v>
      </c>
      <c r="D32" s="888"/>
      <c r="E32" s="888"/>
      <c r="F32" s="888"/>
      <c r="G32" s="888"/>
      <c r="H32" s="888"/>
      <c r="I32" s="888"/>
      <c r="J32" s="888"/>
      <c r="K32" s="888"/>
      <c r="L32" s="888"/>
      <c r="M32" s="888"/>
      <c r="N32" s="888"/>
      <c r="O32" s="889" t="str">
        <f>IF(ISBLANK(O30)," ",O30)</f>
        <v xml:space="preserve"> </v>
      </c>
      <c r="P32" s="889"/>
      <c r="Q32" s="553" t="s">
        <v>308</v>
      </c>
      <c r="R32" s="554" t="str">
        <f>IF(ISBLANK(R30)," ",R30)</f>
        <v xml:space="preserve"> </v>
      </c>
      <c r="S32" s="553" t="s">
        <v>308</v>
      </c>
      <c r="T32" s="890" t="str">
        <f>IF(ISBLANK(T30)," ",T30-3)</f>
        <v xml:space="preserve"> </v>
      </c>
      <c r="U32" s="890"/>
      <c r="V32" s="416" t="s">
        <v>311</v>
      </c>
      <c r="W32" s="375" t="str">
        <f>IF(ISBLANK(O30)," ",IF(AND(O30=1,OR(R30=1,R30=2,R30=4,R30=6,R30=8,R30=9,R30=11)),"31",IF(AND(O30=1,R30=3,OR(T30=2012,T30=2016,T30=2020)),"29",IF(AND(O30=1,R30=3,OR(T30=2009,T30=2010,T30=2011,T30=2013,T30=2014,T30=2015,T30=2017,T30=2018,T30=2019,T30=2020)),"28",IF(AND(O30=1,OR(R30=5,R30=7,R30=10,R30=12)),"30",O30-1)))))</f>
        <v xml:space="preserve"> </v>
      </c>
      <c r="X32" s="553" t="s">
        <v>308</v>
      </c>
      <c r="Y32" s="376" t="str">
        <f>IF(ISBLANK(R30)," ",IF(AND(O30=1,R30=1),"12",IF(AND(O30=1,OR(R30=2,R30=3,R30=4,R30=5,R30=6,R30=7,R30=8,R30=9,R30=10,R30=11,R30=12)),R30-1,R30)))</f>
        <v xml:space="preserve"> </v>
      </c>
      <c r="Z32" s="553" t="s">
        <v>308</v>
      </c>
      <c r="AA32" s="891" t="str">
        <f>IF(ISBLANK(T30)," ",IF(AND(O30=1,R30=1),T30-1,T30))</f>
        <v xml:space="preserve"> </v>
      </c>
      <c r="AB32" s="891"/>
      <c r="AC32" s="551" t="s">
        <v>312</v>
      </c>
      <c r="AD32" s="151"/>
      <c r="AE32" s="151"/>
    </row>
    <row r="33" spans="1:31" ht="8.25" customHeight="1">
      <c r="A33" s="151"/>
      <c r="B33" s="151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555"/>
      <c r="P33" s="555"/>
      <c r="Q33" s="556"/>
      <c r="R33" s="557"/>
      <c r="S33" s="556"/>
      <c r="T33" s="555"/>
      <c r="U33" s="555"/>
      <c r="V33" s="416"/>
      <c r="W33" s="368"/>
      <c r="X33" s="556"/>
      <c r="Y33" s="368"/>
      <c r="Z33" s="556"/>
      <c r="AA33" s="378"/>
      <c r="AB33" s="378"/>
      <c r="AC33" s="551"/>
      <c r="AD33" s="151"/>
      <c r="AE33" s="151"/>
    </row>
    <row r="34" spans="1:31" ht="16" customHeight="1">
      <c r="A34" s="151"/>
      <c r="B34" s="151"/>
      <c r="C34" s="379" t="s">
        <v>104</v>
      </c>
      <c r="D34" s="380" t="s">
        <v>313</v>
      </c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555"/>
      <c r="P34" s="555"/>
      <c r="Q34" s="556"/>
      <c r="R34" s="557"/>
      <c r="S34" s="556"/>
      <c r="T34" s="555"/>
      <c r="U34" s="555"/>
      <c r="V34" s="416"/>
      <c r="W34" s="368"/>
      <c r="X34" s="556"/>
      <c r="Y34" s="368"/>
      <c r="Z34" s="556"/>
      <c r="AA34" s="378"/>
      <c r="AB34" s="378"/>
      <c r="AC34" s="551"/>
      <c r="AD34" s="151"/>
      <c r="AE34" s="151"/>
    </row>
    <row r="35" spans="1:31" ht="4" customHeight="1">
      <c r="A35" s="151"/>
      <c r="B35" s="151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555"/>
      <c r="P35" s="555"/>
      <c r="Q35" s="556"/>
      <c r="R35" s="557"/>
      <c r="S35" s="556"/>
      <c r="T35" s="555"/>
      <c r="U35" s="555"/>
      <c r="V35" s="416"/>
      <c r="W35" s="368"/>
      <c r="X35" s="556"/>
      <c r="Y35" s="368"/>
      <c r="Z35" s="556"/>
      <c r="AA35" s="378"/>
      <c r="AB35" s="378"/>
      <c r="AC35" s="551"/>
      <c r="AD35" s="151"/>
      <c r="AE35" s="151"/>
    </row>
    <row r="36" spans="1:31" ht="16" customHeight="1">
      <c r="A36" s="151"/>
      <c r="B36" s="151"/>
      <c r="C36" s="377"/>
      <c r="D36" s="365"/>
      <c r="E36" s="381" t="s">
        <v>314</v>
      </c>
      <c r="F36" s="368"/>
      <c r="G36" s="368"/>
      <c r="H36" s="368"/>
      <c r="I36" s="368"/>
      <c r="J36" s="368"/>
      <c r="K36" s="368"/>
      <c r="L36" s="380"/>
      <c r="M36" s="380"/>
      <c r="N36" s="380"/>
      <c r="O36" s="555"/>
      <c r="P36" s="555"/>
      <c r="Q36" s="556"/>
      <c r="R36" s="557"/>
      <c r="S36" s="556"/>
      <c r="T36" s="555"/>
      <c r="U36" s="555"/>
      <c r="V36" s="416"/>
      <c r="W36" s="368"/>
      <c r="X36" s="556"/>
      <c r="Y36" s="368"/>
      <c r="Z36" s="556"/>
      <c r="AA36" s="378"/>
      <c r="AB36" s="378"/>
      <c r="AC36" s="551"/>
      <c r="AD36" s="151"/>
      <c r="AE36" s="151"/>
    </row>
    <row r="37" spans="1:31" ht="16" customHeight="1">
      <c r="A37" s="151"/>
      <c r="B37" s="151"/>
      <c r="C37" s="377"/>
      <c r="D37" s="151"/>
      <c r="E37" s="886" t="s">
        <v>315</v>
      </c>
      <c r="F37" s="886"/>
      <c r="G37" s="886"/>
      <c r="H37" s="886"/>
      <c r="I37" s="886"/>
      <c r="J37" s="886"/>
      <c r="K37" s="886"/>
      <c r="L37" s="886"/>
      <c r="M37" s="886"/>
      <c r="N37" s="892"/>
      <c r="O37" s="365"/>
      <c r="P37" s="544"/>
      <c r="Q37" s="368" t="s">
        <v>198</v>
      </c>
      <c r="R37" s="369"/>
      <c r="S37" s="369"/>
      <c r="T37" s="365"/>
      <c r="U37" s="873" t="s">
        <v>199</v>
      </c>
      <c r="V37" s="887"/>
      <c r="W37" s="382" t="s">
        <v>316</v>
      </c>
      <c r="X37" s="556"/>
      <c r="Y37" s="368"/>
      <c r="Z37" s="556"/>
      <c r="AA37" s="378"/>
      <c r="AB37" s="378"/>
      <c r="AC37" s="551"/>
      <c r="AD37" s="151"/>
      <c r="AE37" s="151"/>
    </row>
    <row r="38" spans="1:31" ht="4" customHeight="1">
      <c r="A38" s="151"/>
      <c r="B38" s="151"/>
      <c r="C38" s="377"/>
      <c r="D38" s="151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558"/>
      <c r="P38" s="558"/>
      <c r="Q38" s="368"/>
      <c r="R38" s="369"/>
      <c r="S38" s="369"/>
      <c r="T38" s="558"/>
      <c r="U38" s="384"/>
      <c r="V38" s="371"/>
      <c r="W38" s="368"/>
      <c r="X38" s="556"/>
      <c r="Y38" s="368"/>
      <c r="Z38" s="556"/>
      <c r="AA38" s="378"/>
      <c r="AB38" s="378"/>
      <c r="AC38" s="551"/>
      <c r="AD38" s="151"/>
      <c r="AE38" s="151"/>
    </row>
    <row r="39" spans="1:31" ht="16" customHeight="1">
      <c r="A39" s="151"/>
      <c r="B39" s="151"/>
      <c r="C39" s="377"/>
      <c r="D39" s="151"/>
      <c r="E39" s="886" t="s">
        <v>317</v>
      </c>
      <c r="F39" s="886"/>
      <c r="G39" s="886"/>
      <c r="H39" s="886"/>
      <c r="I39" s="886"/>
      <c r="J39" s="886"/>
      <c r="K39" s="886"/>
      <c r="L39" s="886"/>
      <c r="M39" s="886"/>
      <c r="N39" s="886"/>
      <c r="O39" s="365"/>
      <c r="P39" s="544"/>
      <c r="Q39" s="368" t="s">
        <v>198</v>
      </c>
      <c r="R39" s="369"/>
      <c r="S39" s="369"/>
      <c r="T39" s="365"/>
      <c r="U39" s="873" t="s">
        <v>199</v>
      </c>
      <c r="V39" s="887"/>
      <c r="W39" s="382" t="s">
        <v>316</v>
      </c>
      <c r="X39" s="556"/>
      <c r="Y39" s="368"/>
      <c r="Z39" s="556"/>
      <c r="AA39" s="378"/>
      <c r="AB39" s="378"/>
      <c r="AC39" s="551"/>
      <c r="AD39" s="151"/>
      <c r="AE39" s="151"/>
    </row>
    <row r="40" spans="1:31" ht="4" customHeight="1">
      <c r="A40" s="151"/>
      <c r="B40" s="151"/>
      <c r="C40" s="377"/>
      <c r="D40" s="151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71"/>
      <c r="W40" s="382"/>
      <c r="X40" s="556"/>
      <c r="Y40" s="368"/>
      <c r="Z40" s="556"/>
      <c r="AA40" s="378"/>
      <c r="AB40" s="378"/>
      <c r="AC40" s="551"/>
      <c r="AD40" s="151"/>
      <c r="AE40" s="151"/>
    </row>
    <row r="41" spans="1:31" ht="16" customHeight="1">
      <c r="A41" s="151"/>
      <c r="B41" s="151"/>
      <c r="C41" s="151"/>
      <c r="D41" s="365"/>
      <c r="E41" s="381" t="s">
        <v>318</v>
      </c>
      <c r="F41" s="368"/>
      <c r="G41" s="368"/>
      <c r="H41" s="368"/>
      <c r="I41" s="368"/>
      <c r="J41" s="368"/>
      <c r="K41" s="368"/>
      <c r="L41" s="380"/>
      <c r="M41" s="380"/>
      <c r="N41" s="380"/>
      <c r="O41" s="384"/>
      <c r="P41" s="384"/>
      <c r="Q41" s="384"/>
      <c r="R41" s="384"/>
      <c r="S41" s="384"/>
      <c r="T41" s="384"/>
      <c r="U41" s="384"/>
      <c r="V41" s="371"/>
      <c r="W41" s="382"/>
      <c r="X41" s="556"/>
      <c r="Y41" s="368"/>
      <c r="Z41" s="556"/>
      <c r="AA41" s="378"/>
      <c r="AB41" s="378"/>
      <c r="AC41" s="551"/>
      <c r="AD41" s="151"/>
      <c r="AE41" s="151"/>
    </row>
    <row r="42" spans="1:31" ht="16" customHeight="1">
      <c r="A42" s="151"/>
      <c r="B42" s="151"/>
      <c r="C42" s="377"/>
      <c r="D42" s="377"/>
      <c r="E42" s="886" t="s">
        <v>317</v>
      </c>
      <c r="F42" s="886"/>
      <c r="G42" s="886"/>
      <c r="H42" s="886"/>
      <c r="I42" s="886"/>
      <c r="J42" s="886"/>
      <c r="K42" s="886"/>
      <c r="L42" s="886"/>
      <c r="M42" s="886"/>
      <c r="N42" s="886"/>
      <c r="O42" s="365"/>
      <c r="P42" s="544"/>
      <c r="Q42" s="368" t="s">
        <v>198</v>
      </c>
      <c r="R42" s="369"/>
      <c r="S42" s="369"/>
      <c r="T42" s="365"/>
      <c r="U42" s="873" t="s">
        <v>199</v>
      </c>
      <c r="V42" s="887"/>
      <c r="W42" s="382" t="s">
        <v>319</v>
      </c>
      <c r="X42" s="556"/>
      <c r="Y42" s="368"/>
      <c r="Z42" s="556"/>
      <c r="AA42" s="378"/>
      <c r="AB42" s="378"/>
      <c r="AC42" s="551"/>
      <c r="AD42" s="151"/>
      <c r="AE42" s="151"/>
    </row>
    <row r="43" spans="1:31" ht="4" customHeight="1">
      <c r="A43" s="151"/>
      <c r="B43" s="151"/>
      <c r="C43" s="377"/>
      <c r="D43" s="377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558"/>
      <c r="P43" s="558"/>
      <c r="Q43" s="368"/>
      <c r="R43" s="369"/>
      <c r="S43" s="369"/>
      <c r="T43" s="558"/>
      <c r="U43" s="384"/>
      <c r="V43" s="371"/>
      <c r="W43" s="382"/>
      <c r="X43" s="556"/>
      <c r="Y43" s="368"/>
      <c r="Z43" s="556"/>
      <c r="AA43" s="378"/>
      <c r="AB43" s="378"/>
      <c r="AC43" s="551"/>
      <c r="AD43" s="151"/>
      <c r="AE43" s="151"/>
    </row>
  </sheetData>
  <sheetProtection algorithmName="SHA-512" hashValue="HgZhJLJl7vXWNL+XPwlmArFXHmvC0/xyyk/QD/RniXt9NlsuS5Cv3MmNp0nxmftxzl3yc94vgZIpGwdo4WzHbQ==" saltValue="FPKn23VUQydrIqYkEQkgpw==" spinCount="100000" sheet="1" objects="1" scenarios="1"/>
  <mergeCells count="23">
    <mergeCell ref="U16:V16"/>
    <mergeCell ref="B1:F1"/>
    <mergeCell ref="G1:W1"/>
    <mergeCell ref="C2:E2"/>
    <mergeCell ref="G2:W2"/>
    <mergeCell ref="U12:V12"/>
    <mergeCell ref="AA32:AB32"/>
    <mergeCell ref="E37:N37"/>
    <mergeCell ref="U37:V37"/>
    <mergeCell ref="C19:AD19"/>
    <mergeCell ref="C20:AD20"/>
    <mergeCell ref="C21:AD21"/>
    <mergeCell ref="D25:O25"/>
    <mergeCell ref="E30:N30"/>
    <mergeCell ref="O30:P30"/>
    <mergeCell ref="T30:U30"/>
    <mergeCell ref="E39:N39"/>
    <mergeCell ref="U39:V39"/>
    <mergeCell ref="E42:N42"/>
    <mergeCell ref="U42:V42"/>
    <mergeCell ref="C32:N32"/>
    <mergeCell ref="O32:P32"/>
    <mergeCell ref="T32:U32"/>
  </mergeCells>
  <pageMargins left="0.59055118110236227" right="0.48" top="0.98425196850393704" bottom="0.59055118110236227" header="0.39370078740157483" footer="0.31496062992125984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53A9FF"/>
  </sheetPr>
  <dimension ref="A1:AF43"/>
  <sheetViews>
    <sheetView showGridLines="0" zoomScaleNormal="100" zoomScaleSheetLayoutView="100" workbookViewId="0">
      <selection activeCell="F16" sqref="F16:G16"/>
    </sheetView>
  </sheetViews>
  <sheetFormatPr baseColWidth="10" defaultColWidth="11.453125" defaultRowHeight="12.5"/>
  <cols>
    <col min="1" max="1" width="0.81640625" style="149" customWidth="1"/>
    <col min="2" max="2" width="3.54296875" style="149" customWidth="1"/>
    <col min="3" max="3" width="3.26953125" style="149" customWidth="1"/>
    <col min="4" max="4" width="11.453125" style="149"/>
    <col min="5" max="5" width="2.453125" style="149" customWidth="1"/>
    <col min="6" max="6" width="9.1796875" style="149" customWidth="1"/>
    <col min="7" max="7" width="9.453125" style="149" customWidth="1"/>
    <col min="8" max="8" width="5.81640625" style="149" customWidth="1"/>
    <col min="9" max="9" width="6.54296875" style="149" customWidth="1"/>
    <col min="10" max="10" width="1.7265625" style="149" customWidth="1"/>
    <col min="11" max="11" width="9.81640625" style="149" customWidth="1"/>
    <col min="12" max="12" width="5.7265625" style="149" customWidth="1"/>
    <col min="13" max="13" width="3.26953125" style="149" customWidth="1"/>
    <col min="14" max="14" width="5.81640625" style="149" customWidth="1"/>
    <col min="15" max="15" width="1.54296875" style="149" customWidth="1"/>
    <col min="16" max="16" width="8.54296875" style="149" customWidth="1"/>
    <col min="17" max="17" width="3.26953125" style="149" customWidth="1"/>
    <col min="18" max="18" width="0.81640625" style="149" customWidth="1"/>
    <col min="19" max="19" width="6.54296875" style="149" customWidth="1"/>
    <col min="20" max="20" width="3.1796875" style="149" customWidth="1"/>
    <col min="21" max="22" width="3.26953125" style="149" customWidth="1"/>
    <col min="23" max="23" width="5.1796875" style="149" customWidth="1"/>
    <col min="24" max="24" width="5" style="149" customWidth="1"/>
    <col min="25" max="25" width="0.81640625" style="149" customWidth="1"/>
    <col min="26" max="26" width="3.81640625" style="149" customWidth="1"/>
    <col min="27" max="27" width="2.54296875" style="149" customWidth="1"/>
    <col min="28" max="28" width="3.7265625" style="149" customWidth="1"/>
    <col min="29" max="29" width="4" style="149" customWidth="1"/>
    <col min="30" max="30" width="5.1796875" style="149" customWidth="1"/>
    <col min="31" max="31" width="1" style="149" customWidth="1"/>
    <col min="32" max="16384" width="11.453125" style="149"/>
  </cols>
  <sheetData>
    <row r="1" spans="1:31" ht="15.5">
      <c r="A1" s="151"/>
      <c r="B1" s="898" t="s">
        <v>126</v>
      </c>
      <c r="C1" s="899"/>
      <c r="D1" s="899"/>
      <c r="E1" s="899"/>
      <c r="F1" s="899"/>
      <c r="G1" s="899" t="s">
        <v>43</v>
      </c>
      <c r="H1" s="899"/>
      <c r="I1" s="899"/>
      <c r="J1" s="899"/>
      <c r="K1" s="899"/>
      <c r="L1" s="899"/>
      <c r="M1" s="899"/>
      <c r="N1" s="899"/>
      <c r="O1" s="899"/>
      <c r="P1" s="899"/>
      <c r="Q1" s="899"/>
      <c r="R1" s="899"/>
      <c r="S1" s="899"/>
      <c r="T1" s="899"/>
      <c r="U1" s="899"/>
      <c r="V1" s="899"/>
      <c r="W1" s="899"/>
      <c r="X1" s="899"/>
      <c r="Y1" s="356"/>
      <c r="Z1" s="356"/>
      <c r="AA1" s="898" t="s">
        <v>39</v>
      </c>
      <c r="AB1" s="899"/>
      <c r="AC1" s="899"/>
      <c r="AD1" s="935"/>
      <c r="AE1" s="151"/>
    </row>
    <row r="2" spans="1:31" ht="17.25" customHeight="1">
      <c r="A2" s="151"/>
      <c r="B2" s="358"/>
      <c r="C2" s="900" t="str">
        <f>IF(Festsetzungsbescheid!H25&gt;0,Festsetzungsbescheid!H25," ")</f>
        <v xml:space="preserve"> </v>
      </c>
      <c r="D2" s="900"/>
      <c r="E2" s="383"/>
      <c r="F2" s="359"/>
      <c r="G2" s="900" t="s">
        <v>288</v>
      </c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  <c r="W2" s="900"/>
      <c r="X2" s="900"/>
      <c r="Y2" s="360"/>
      <c r="Z2" s="360"/>
      <c r="AA2" s="936" t="s">
        <v>80</v>
      </c>
      <c r="AB2" s="937"/>
      <c r="AC2" s="937"/>
      <c r="AD2" s="938"/>
      <c r="AE2" s="151"/>
    </row>
    <row r="3" spans="1:31" ht="10.5" customHeight="1">
      <c r="A3" s="151"/>
      <c r="B3" s="151"/>
      <c r="C3" s="363"/>
      <c r="D3" s="363"/>
      <c r="E3" s="363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</row>
    <row r="4" spans="1:31" ht="16" customHeight="1">
      <c r="A4" s="151"/>
      <c r="B4" s="153" t="s">
        <v>217</v>
      </c>
      <c r="C4" s="153" t="s">
        <v>320</v>
      </c>
      <c r="D4" s="153"/>
      <c r="E4" s="153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</row>
    <row r="5" spans="1:31" ht="4" customHeight="1">
      <c r="A5" s="151"/>
      <c r="B5" s="151"/>
      <c r="C5" s="377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558"/>
      <c r="R5" s="368"/>
      <c r="S5" s="369"/>
      <c r="T5" s="369"/>
      <c r="U5" s="558"/>
      <c r="V5" s="384"/>
      <c r="W5" s="371"/>
      <c r="X5" s="382"/>
      <c r="Y5" s="556"/>
      <c r="Z5" s="368"/>
      <c r="AA5" s="556"/>
      <c r="AB5" s="378"/>
      <c r="AC5" s="378"/>
      <c r="AD5" s="551"/>
      <c r="AE5" s="151"/>
    </row>
    <row r="6" spans="1:31" ht="16" customHeight="1">
      <c r="A6" s="151"/>
      <c r="B6" s="151"/>
      <c r="C6" s="379" t="s">
        <v>321</v>
      </c>
      <c r="D6" s="384" t="s">
        <v>322</v>
      </c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4"/>
      <c r="Q6" s="384"/>
      <c r="R6" s="384"/>
      <c r="S6" s="384"/>
      <c r="T6" s="384"/>
      <c r="U6" s="384"/>
      <c r="V6" s="384"/>
      <c r="W6" s="371"/>
      <c r="X6" s="382"/>
      <c r="Y6" s="556"/>
      <c r="Z6" s="368"/>
      <c r="AA6" s="556"/>
      <c r="AB6" s="378"/>
      <c r="AC6" s="378"/>
      <c r="AD6" s="551"/>
      <c r="AE6" s="151"/>
    </row>
    <row r="7" spans="1:31" ht="16" customHeight="1">
      <c r="A7" s="151"/>
      <c r="B7" s="151"/>
      <c r="C7" s="379"/>
      <c r="D7" s="384" t="s">
        <v>323</v>
      </c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4"/>
      <c r="Q7" s="384"/>
      <c r="R7" s="384"/>
      <c r="S7" s="384"/>
      <c r="T7" s="384"/>
      <c r="U7" s="384"/>
      <c r="V7" s="384"/>
      <c r="W7" s="371"/>
      <c r="X7" s="382"/>
      <c r="Y7" s="556"/>
      <c r="Z7" s="368"/>
      <c r="AA7" s="556"/>
      <c r="AB7" s="378"/>
      <c r="AC7" s="378"/>
      <c r="AD7" s="551"/>
      <c r="AE7" s="151"/>
    </row>
    <row r="8" spans="1:31" ht="16" customHeight="1">
      <c r="A8" s="151"/>
      <c r="B8" s="151"/>
      <c r="C8" s="379"/>
      <c r="D8" s="371" t="s">
        <v>324</v>
      </c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71"/>
      <c r="Q8" s="365"/>
      <c r="R8" s="873" t="s">
        <v>198</v>
      </c>
      <c r="S8" s="872"/>
      <c r="T8" s="369"/>
      <c r="U8" s="365"/>
      <c r="V8" s="873" t="s">
        <v>199</v>
      </c>
      <c r="W8" s="887"/>
      <c r="X8" s="382"/>
      <c r="Y8" s="556"/>
      <c r="Z8" s="368"/>
      <c r="AA8" s="556"/>
      <c r="AB8" s="378"/>
      <c r="AC8" s="378"/>
      <c r="AD8" s="551"/>
      <c r="AE8" s="151"/>
    </row>
    <row r="9" spans="1:31" ht="6" customHeight="1">
      <c r="B9" s="151"/>
      <c r="C9" s="37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</row>
    <row r="10" spans="1:31" ht="16" customHeight="1">
      <c r="B10" s="151"/>
      <c r="C10" s="379" t="s">
        <v>325</v>
      </c>
      <c r="D10" s="872" t="s">
        <v>326</v>
      </c>
      <c r="E10" s="872"/>
      <c r="F10" s="887"/>
      <c r="G10" s="887"/>
      <c r="H10" s="887"/>
      <c r="I10" s="887"/>
      <c r="J10" s="887"/>
      <c r="K10" s="887"/>
      <c r="L10" s="887"/>
      <c r="M10" s="887"/>
      <c r="N10" s="887"/>
      <c r="O10" s="887"/>
      <c r="P10" s="371"/>
      <c r="Q10" s="365"/>
      <c r="R10" s="873" t="s">
        <v>198</v>
      </c>
      <c r="S10" s="872"/>
      <c r="T10" s="369"/>
      <c r="U10" s="365"/>
      <c r="V10" s="873" t="s">
        <v>199</v>
      </c>
      <c r="W10" s="887"/>
      <c r="X10" s="151"/>
      <c r="Y10" s="151"/>
      <c r="Z10" s="151"/>
      <c r="AA10" s="151"/>
      <c r="AB10" s="151"/>
      <c r="AC10" s="151"/>
      <c r="AD10" s="151"/>
    </row>
    <row r="11" spans="1:31" ht="6" customHeight="1">
      <c r="B11" s="151"/>
      <c r="C11" s="379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</row>
    <row r="12" spans="1:31" ht="16" customHeight="1">
      <c r="B12" s="151"/>
      <c r="C12" s="379" t="s">
        <v>327</v>
      </c>
      <c r="D12" s="872" t="s">
        <v>328</v>
      </c>
      <c r="E12" s="872"/>
      <c r="F12" s="887"/>
      <c r="G12" s="887"/>
      <c r="H12" s="887"/>
      <c r="I12" s="887"/>
      <c r="J12" s="887"/>
      <c r="K12" s="887"/>
      <c r="L12" s="887"/>
      <c r="M12" s="887"/>
      <c r="N12" s="887"/>
      <c r="O12" s="887"/>
      <c r="P12" s="371"/>
      <c r="Q12" s="365"/>
      <c r="R12" s="873" t="s">
        <v>198</v>
      </c>
      <c r="S12" s="872"/>
      <c r="T12" s="369"/>
      <c r="U12" s="365"/>
      <c r="V12" s="873" t="s">
        <v>199</v>
      </c>
      <c r="W12" s="887"/>
      <c r="X12" s="151"/>
      <c r="Y12" s="151"/>
      <c r="Z12" s="151"/>
      <c r="AA12" s="151"/>
      <c r="AB12" s="151"/>
      <c r="AC12" s="151"/>
      <c r="AD12" s="151"/>
    </row>
    <row r="13" spans="1:31" ht="16" customHeight="1"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</row>
    <row r="14" spans="1:31" ht="16" customHeight="1">
      <c r="B14" s="153" t="s">
        <v>329</v>
      </c>
      <c r="C14" s="153" t="s">
        <v>330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</row>
    <row r="15" spans="1:31" ht="6" customHeight="1"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</row>
    <row r="16" spans="1:31" ht="16" customHeight="1">
      <c r="B16" s="151"/>
      <c r="C16" s="151"/>
      <c r="D16" s="151"/>
      <c r="E16" s="151"/>
      <c r="F16" s="904"/>
      <c r="G16" s="904"/>
      <c r="H16" s="369" t="s">
        <v>331</v>
      </c>
      <c r="I16" s="559" t="s">
        <v>332</v>
      </c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</row>
    <row r="17" spans="2:32" ht="4" customHeight="1">
      <c r="B17" s="151"/>
      <c r="C17" s="151"/>
      <c r="D17" s="151"/>
      <c r="E17" s="151"/>
      <c r="F17" s="560"/>
      <c r="G17" s="560"/>
      <c r="H17" s="56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</row>
    <row r="18" spans="2:32" ht="16" customHeight="1">
      <c r="B18" s="151"/>
      <c r="C18" s="151"/>
      <c r="D18" s="562" t="s">
        <v>2</v>
      </c>
      <c r="E18" s="562"/>
      <c r="F18" s="904"/>
      <c r="G18" s="904"/>
      <c r="H18" s="369" t="s">
        <v>331</v>
      </c>
      <c r="I18" s="559" t="s">
        <v>333</v>
      </c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</row>
    <row r="19" spans="2:32" ht="4" customHeight="1">
      <c r="B19" s="151"/>
      <c r="C19" s="151"/>
      <c r="D19" s="151"/>
      <c r="E19" s="151"/>
      <c r="F19" s="560"/>
      <c r="G19" s="560"/>
      <c r="H19" s="56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</row>
    <row r="20" spans="2:32" ht="18" customHeight="1" thickBot="1">
      <c r="B20" s="151"/>
      <c r="C20" s="151"/>
      <c r="D20" s="562" t="s">
        <v>3</v>
      </c>
      <c r="E20" s="562"/>
      <c r="F20" s="931" t="str">
        <f>IF(ISBLANK(F16)," ",F16-F18)</f>
        <v xml:space="preserve"> </v>
      </c>
      <c r="G20" s="931"/>
      <c r="H20" s="369" t="s">
        <v>331</v>
      </c>
      <c r="I20" s="153" t="s">
        <v>334</v>
      </c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</row>
    <row r="21" spans="2:32"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</row>
    <row r="22" spans="2:32" ht="15.5">
      <c r="B22" s="153" t="s">
        <v>335</v>
      </c>
      <c r="C22" s="153" t="s">
        <v>336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</row>
    <row r="23" spans="2:32" ht="4" customHeight="1"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</row>
    <row r="24" spans="2:32" ht="16" customHeight="1">
      <c r="B24" s="151"/>
      <c r="C24" s="151"/>
      <c r="D24" s="151"/>
      <c r="E24" s="151"/>
      <c r="F24" s="906" t="s">
        <v>337</v>
      </c>
      <c r="G24" s="907"/>
      <c r="H24" s="907"/>
      <c r="I24" s="908"/>
      <c r="J24" s="151"/>
      <c r="K24" s="906" t="s">
        <v>338</v>
      </c>
      <c r="L24" s="907"/>
      <c r="M24" s="907"/>
      <c r="N24" s="908"/>
      <c r="O24" s="151"/>
      <c r="P24" s="151"/>
      <c r="Q24" s="151"/>
      <c r="R24" s="151"/>
      <c r="S24" s="151"/>
      <c r="T24" s="151"/>
      <c r="U24" s="151"/>
      <c r="V24" s="151"/>
      <c r="W24" s="939" t="s">
        <v>339</v>
      </c>
      <c r="X24" s="940"/>
      <c r="Y24" s="940"/>
      <c r="Z24" s="940"/>
      <c r="AA24" s="940"/>
      <c r="AB24" s="940"/>
      <c r="AC24" s="941"/>
      <c r="AD24" s="151"/>
    </row>
    <row r="25" spans="2:32" ht="16" customHeight="1">
      <c r="B25" s="151"/>
      <c r="C25" s="364"/>
      <c r="D25" s="151"/>
      <c r="E25" s="151"/>
      <c r="F25" s="945" t="s">
        <v>340</v>
      </c>
      <c r="G25" s="946"/>
      <c r="H25" s="946"/>
      <c r="I25" s="947"/>
      <c r="J25" s="151"/>
      <c r="K25" s="945" t="s">
        <v>341</v>
      </c>
      <c r="L25" s="946"/>
      <c r="M25" s="946"/>
      <c r="N25" s="947"/>
      <c r="O25" s="151"/>
      <c r="P25" s="151"/>
      <c r="Q25" s="151"/>
      <c r="R25" s="151"/>
      <c r="S25" s="151"/>
      <c r="T25" s="151"/>
      <c r="U25" s="151"/>
      <c r="V25" s="151"/>
      <c r="W25" s="942"/>
      <c r="X25" s="943"/>
      <c r="Y25" s="943"/>
      <c r="Z25" s="943"/>
      <c r="AA25" s="943"/>
      <c r="AB25" s="943"/>
      <c r="AC25" s="944"/>
      <c r="AD25" s="151"/>
      <c r="AF25" s="385"/>
    </row>
    <row r="26" spans="2:32" ht="4" customHeight="1">
      <c r="B26" s="151"/>
      <c r="C26" s="364"/>
      <c r="D26" s="151"/>
      <c r="E26" s="151"/>
      <c r="F26" s="563"/>
      <c r="G26" s="563"/>
      <c r="H26" s="563"/>
      <c r="I26" s="563"/>
      <c r="J26" s="151"/>
      <c r="K26" s="563"/>
      <c r="L26" s="563"/>
      <c r="M26" s="563"/>
      <c r="N26" s="563"/>
      <c r="O26" s="151"/>
      <c r="P26" s="151"/>
      <c r="Q26" s="151"/>
      <c r="R26" s="151"/>
      <c r="S26" s="151"/>
      <c r="T26" s="151"/>
      <c r="U26" s="151"/>
      <c r="V26" s="151"/>
      <c r="W26" s="942"/>
      <c r="X26" s="943"/>
      <c r="Y26" s="943"/>
      <c r="Z26" s="943"/>
      <c r="AA26" s="943"/>
      <c r="AB26" s="943"/>
      <c r="AC26" s="944"/>
      <c r="AD26" s="151"/>
      <c r="AF26" s="385"/>
    </row>
    <row r="27" spans="2:32" ht="16" customHeight="1">
      <c r="B27" s="151"/>
      <c r="C27" s="364"/>
      <c r="D27" s="932" t="s">
        <v>389</v>
      </c>
      <c r="E27" s="564"/>
      <c r="F27" s="909" t="s">
        <v>342</v>
      </c>
      <c r="G27" s="910"/>
      <c r="H27" s="910"/>
      <c r="I27" s="911"/>
      <c r="J27" s="565"/>
      <c r="K27" s="909" t="s">
        <v>343</v>
      </c>
      <c r="L27" s="910"/>
      <c r="M27" s="910"/>
      <c r="N27" s="911"/>
      <c r="O27" s="151"/>
      <c r="P27" s="566"/>
      <c r="Q27" s="567"/>
      <c r="R27" s="567"/>
      <c r="S27" s="567"/>
      <c r="T27" s="568"/>
      <c r="U27" s="151"/>
      <c r="V27" s="151"/>
      <c r="W27" s="912" t="s">
        <v>344</v>
      </c>
      <c r="X27" s="913"/>
      <c r="Y27" s="913"/>
      <c r="Z27" s="913"/>
      <c r="AA27" s="913"/>
      <c r="AB27" s="913"/>
      <c r="AC27" s="914"/>
      <c r="AD27" s="151"/>
      <c r="AF27" s="385"/>
    </row>
    <row r="28" spans="2:32" ht="16" customHeight="1">
      <c r="B28" s="151"/>
      <c r="C28" s="154"/>
      <c r="D28" s="933"/>
      <c r="E28" s="569"/>
      <c r="F28" s="919" t="s">
        <v>345</v>
      </c>
      <c r="G28" s="920"/>
      <c r="H28" s="920"/>
      <c r="I28" s="921"/>
      <c r="J28" s="565"/>
      <c r="K28" s="919" t="s">
        <v>346</v>
      </c>
      <c r="L28" s="920"/>
      <c r="M28" s="920"/>
      <c r="N28" s="921"/>
      <c r="O28" s="364"/>
      <c r="P28" s="922" t="s">
        <v>347</v>
      </c>
      <c r="Q28" s="923"/>
      <c r="R28" s="923"/>
      <c r="S28" s="923"/>
      <c r="T28" s="924"/>
      <c r="U28" s="151"/>
      <c r="V28" s="151"/>
      <c r="W28" s="915"/>
      <c r="X28" s="913"/>
      <c r="Y28" s="913"/>
      <c r="Z28" s="913"/>
      <c r="AA28" s="913"/>
      <c r="AB28" s="913"/>
      <c r="AC28" s="914"/>
      <c r="AD28" s="151"/>
      <c r="AF28" s="385"/>
    </row>
    <row r="29" spans="2:32" ht="16" customHeight="1">
      <c r="B29" s="151"/>
      <c r="C29" s="154"/>
      <c r="D29" s="934"/>
      <c r="E29" s="569"/>
      <c r="F29" s="925" t="s">
        <v>400</v>
      </c>
      <c r="G29" s="926"/>
      <c r="H29" s="926"/>
      <c r="I29" s="927"/>
      <c r="J29" s="570"/>
      <c r="K29" s="928" t="s">
        <v>348</v>
      </c>
      <c r="L29" s="929"/>
      <c r="M29" s="929"/>
      <c r="N29" s="930"/>
      <c r="O29" s="151"/>
      <c r="P29" s="571"/>
      <c r="Q29" s="400"/>
      <c r="R29" s="400"/>
      <c r="S29" s="400"/>
      <c r="T29" s="572"/>
      <c r="U29" s="151"/>
      <c r="V29" s="151"/>
      <c r="W29" s="916"/>
      <c r="X29" s="917"/>
      <c r="Y29" s="917"/>
      <c r="Z29" s="917"/>
      <c r="AA29" s="917"/>
      <c r="AB29" s="917"/>
      <c r="AC29" s="918"/>
      <c r="AD29" s="151"/>
      <c r="AF29" s="385"/>
    </row>
    <row r="30" spans="2:32" ht="4" customHeight="1">
      <c r="B30" s="151"/>
      <c r="C30" s="154"/>
      <c r="D30" s="573"/>
      <c r="E30" s="569"/>
      <c r="F30" s="574"/>
      <c r="G30" s="574"/>
      <c r="H30" s="575"/>
      <c r="I30" s="575"/>
      <c r="J30" s="570"/>
      <c r="K30" s="576"/>
      <c r="L30" s="576"/>
      <c r="M30" s="576"/>
      <c r="N30" s="563"/>
      <c r="O30" s="151"/>
      <c r="P30" s="400"/>
      <c r="Q30" s="400"/>
      <c r="R30" s="400"/>
      <c r="S30" s="400"/>
      <c r="T30" s="403"/>
      <c r="U30" s="151"/>
      <c r="V30" s="151"/>
      <c r="W30" s="573"/>
      <c r="X30" s="573"/>
      <c r="Y30" s="573"/>
      <c r="Z30" s="573"/>
      <c r="AA30" s="573"/>
      <c r="AB30" s="573"/>
      <c r="AC30" s="569"/>
      <c r="AD30" s="151"/>
      <c r="AF30" s="385"/>
    </row>
    <row r="31" spans="2:32" ht="16" customHeight="1">
      <c r="B31" s="151"/>
      <c r="C31" s="151"/>
      <c r="D31" s="496"/>
      <c r="E31" s="379"/>
      <c r="F31" s="904"/>
      <c r="G31" s="904"/>
      <c r="H31" s="369" t="s">
        <v>331</v>
      </c>
      <c r="I31" s="151"/>
      <c r="J31" s="151"/>
      <c r="K31" s="904"/>
      <c r="L31" s="904"/>
      <c r="M31" s="904"/>
      <c r="N31" s="369" t="s">
        <v>331</v>
      </c>
      <c r="O31" s="151"/>
      <c r="P31" s="905" t="str">
        <f>IF(ISBLANK(D31)," ",IF(ISBLANK(K31),F31,SUM(F31,K31)))</f>
        <v xml:space="preserve"> </v>
      </c>
      <c r="Q31" s="905"/>
      <c r="R31" s="905"/>
      <c r="S31" s="905"/>
      <c r="T31" s="369" t="s">
        <v>331</v>
      </c>
      <c r="U31" s="151"/>
      <c r="V31" s="151"/>
      <c r="W31" s="904"/>
      <c r="X31" s="904"/>
      <c r="Y31" s="904"/>
      <c r="Z31" s="904"/>
      <c r="AA31" s="904"/>
      <c r="AB31" s="904"/>
      <c r="AC31" s="369" t="s">
        <v>331</v>
      </c>
      <c r="AD31" s="151"/>
    </row>
    <row r="32" spans="2:32" ht="16" customHeight="1">
      <c r="B32" s="151"/>
      <c r="C32" s="151"/>
      <c r="D32" s="579"/>
      <c r="E32" s="379"/>
      <c r="F32" s="903"/>
      <c r="G32" s="903"/>
      <c r="H32" s="369" t="s">
        <v>331</v>
      </c>
      <c r="I32" s="151"/>
      <c r="J32" s="151"/>
      <c r="K32" s="904"/>
      <c r="L32" s="904"/>
      <c r="M32" s="904"/>
      <c r="N32" s="369" t="s">
        <v>331</v>
      </c>
      <c r="O32" s="151"/>
      <c r="P32" s="905" t="str">
        <f t="shared" ref="P32:P34" si="0">IF(ISBLANK(D32)," ",IF(ISBLANK(K32),F32,SUM(F32,K32)))</f>
        <v xml:space="preserve"> </v>
      </c>
      <c r="Q32" s="905"/>
      <c r="R32" s="905"/>
      <c r="S32" s="905"/>
      <c r="T32" s="369" t="s">
        <v>331</v>
      </c>
      <c r="U32" s="151"/>
      <c r="V32" s="151"/>
      <c r="W32" s="903"/>
      <c r="X32" s="903"/>
      <c r="Y32" s="903"/>
      <c r="Z32" s="903"/>
      <c r="AA32" s="903"/>
      <c r="AB32" s="903"/>
      <c r="AC32" s="369" t="s">
        <v>331</v>
      </c>
      <c r="AD32" s="151"/>
    </row>
    <row r="33" spans="2:30" ht="16" customHeight="1">
      <c r="B33" s="151"/>
      <c r="C33" s="151"/>
      <c r="D33" s="579"/>
      <c r="E33" s="379"/>
      <c r="F33" s="903"/>
      <c r="G33" s="903"/>
      <c r="H33" s="369" t="s">
        <v>331</v>
      </c>
      <c r="I33" s="151"/>
      <c r="J33" s="151"/>
      <c r="K33" s="904"/>
      <c r="L33" s="904"/>
      <c r="M33" s="904"/>
      <c r="N33" s="369" t="s">
        <v>331</v>
      </c>
      <c r="O33" s="151"/>
      <c r="P33" s="905" t="str">
        <f t="shared" si="0"/>
        <v xml:space="preserve"> </v>
      </c>
      <c r="Q33" s="905"/>
      <c r="R33" s="905"/>
      <c r="S33" s="905"/>
      <c r="T33" s="369" t="s">
        <v>331</v>
      </c>
      <c r="U33" s="151"/>
      <c r="V33" s="151"/>
      <c r="W33" s="903"/>
      <c r="X33" s="903"/>
      <c r="Y33" s="903"/>
      <c r="Z33" s="903"/>
      <c r="AA33" s="903"/>
      <c r="AB33" s="903"/>
      <c r="AC33" s="369" t="s">
        <v>331</v>
      </c>
      <c r="AD33" s="151"/>
    </row>
    <row r="34" spans="2:30" ht="16" customHeight="1">
      <c r="B34" s="151"/>
      <c r="C34" s="151"/>
      <c r="D34" s="496"/>
      <c r="E34" s="379"/>
      <c r="F34" s="903"/>
      <c r="G34" s="903"/>
      <c r="H34" s="369" t="s">
        <v>331</v>
      </c>
      <c r="I34" s="151"/>
      <c r="J34" s="151"/>
      <c r="K34" s="904"/>
      <c r="L34" s="904"/>
      <c r="M34" s="904"/>
      <c r="N34" s="369" t="s">
        <v>331</v>
      </c>
      <c r="O34" s="151"/>
      <c r="P34" s="905" t="str">
        <f t="shared" si="0"/>
        <v xml:space="preserve"> </v>
      </c>
      <c r="Q34" s="905"/>
      <c r="R34" s="905"/>
      <c r="S34" s="905"/>
      <c r="T34" s="369" t="s">
        <v>331</v>
      </c>
      <c r="U34" s="151"/>
      <c r="V34" s="151"/>
      <c r="W34" s="903"/>
      <c r="X34" s="903"/>
      <c r="Y34" s="903"/>
      <c r="Z34" s="903"/>
      <c r="AA34" s="903"/>
      <c r="AB34" s="903"/>
      <c r="AC34" s="369" t="s">
        <v>331</v>
      </c>
      <c r="AD34" s="151"/>
    </row>
    <row r="35" spans="2:30" ht="4" customHeight="1">
      <c r="B35" s="151"/>
      <c r="C35" s="151"/>
      <c r="D35" s="577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</row>
    <row r="36" spans="2:30" ht="16" customHeight="1" thickBot="1"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901" t="str">
        <f>IF(ISBLANK(D31)," ",SUM(W31:W34))</f>
        <v xml:space="preserve"> </v>
      </c>
      <c r="X36" s="901"/>
      <c r="Y36" s="901"/>
      <c r="Z36" s="901"/>
      <c r="AA36" s="901"/>
      <c r="AB36" s="901"/>
      <c r="AC36" s="369" t="s">
        <v>331</v>
      </c>
      <c r="AD36" s="151"/>
    </row>
    <row r="37" spans="2:30" ht="16" customHeight="1">
      <c r="B37" s="151"/>
      <c r="C37" s="364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</row>
    <row r="38" spans="2:30" ht="16" customHeight="1" thickBot="1">
      <c r="B38" s="153" t="s">
        <v>349</v>
      </c>
      <c r="C38" s="153" t="s">
        <v>350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901" t="str">
        <f>IF(F20=" "," ",IF(AND(F20&gt;0,W36=" "),"0,00",IF(F20&lt;=W36,F20,W36)))</f>
        <v xml:space="preserve"> </v>
      </c>
      <c r="Q38" s="901"/>
      <c r="R38" s="901"/>
      <c r="S38" s="901"/>
      <c r="T38" s="328" t="s">
        <v>331</v>
      </c>
      <c r="U38" s="364"/>
      <c r="V38" s="153" t="s">
        <v>351</v>
      </c>
      <c r="W38" s="364"/>
      <c r="X38" s="364"/>
      <c r="Y38" s="151"/>
      <c r="Z38" s="151"/>
      <c r="AA38" s="151"/>
      <c r="AB38" s="151"/>
      <c r="AC38" s="151"/>
      <c r="AD38" s="151"/>
    </row>
    <row r="39" spans="2:30" ht="16" customHeight="1"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</row>
    <row r="40" spans="2:30" ht="16" customHeight="1">
      <c r="B40" s="578">
        <v>1</v>
      </c>
      <c r="C40" s="902" t="s">
        <v>352</v>
      </c>
      <c r="D40" s="902"/>
      <c r="E40" s="902"/>
      <c r="F40" s="902"/>
      <c r="G40" s="902"/>
      <c r="H40" s="902"/>
      <c r="I40" s="902"/>
      <c r="J40" s="902"/>
      <c r="K40" s="902"/>
      <c r="L40" s="902"/>
      <c r="M40" s="902"/>
      <c r="N40" s="902"/>
      <c r="O40" s="902"/>
      <c r="P40" s="902"/>
      <c r="Q40" s="902"/>
      <c r="R40" s="902"/>
      <c r="S40" s="902"/>
      <c r="T40" s="902"/>
      <c r="U40" s="902"/>
      <c r="V40" s="902"/>
      <c r="W40" s="902"/>
      <c r="X40" s="902"/>
      <c r="Y40" s="902"/>
      <c r="Z40" s="902"/>
      <c r="AA40" s="902"/>
      <c r="AB40" s="902"/>
      <c r="AC40" s="902"/>
      <c r="AD40" s="902"/>
    </row>
    <row r="41" spans="2:30" ht="12.75" customHeight="1">
      <c r="B41" s="151"/>
      <c r="C41" s="902" t="s">
        <v>353</v>
      </c>
      <c r="D41" s="902"/>
      <c r="E41" s="902"/>
      <c r="F41" s="902"/>
      <c r="G41" s="902"/>
      <c r="H41" s="902"/>
      <c r="I41" s="902"/>
      <c r="J41" s="902"/>
      <c r="K41" s="902"/>
      <c r="L41" s="902"/>
      <c r="M41" s="902"/>
      <c r="N41" s="902"/>
      <c r="O41" s="902"/>
      <c r="P41" s="902"/>
      <c r="Q41" s="902"/>
      <c r="R41" s="902"/>
      <c r="S41" s="902"/>
      <c r="T41" s="902"/>
      <c r="U41" s="902"/>
      <c r="V41" s="902"/>
      <c r="W41" s="902"/>
      <c r="X41" s="902"/>
      <c r="Y41" s="902"/>
      <c r="Z41" s="902"/>
      <c r="AA41" s="902"/>
      <c r="AB41" s="902"/>
      <c r="AC41" s="902"/>
      <c r="AD41" s="902"/>
    </row>
    <row r="42" spans="2:30">
      <c r="B42" s="151"/>
      <c r="C42" s="902" t="s">
        <v>354</v>
      </c>
      <c r="D42" s="902"/>
      <c r="E42" s="902"/>
      <c r="F42" s="902"/>
      <c r="G42" s="902"/>
      <c r="H42" s="902"/>
      <c r="I42" s="902"/>
      <c r="J42" s="902"/>
      <c r="K42" s="902"/>
      <c r="L42" s="902"/>
      <c r="M42" s="902"/>
      <c r="N42" s="902"/>
      <c r="O42" s="902"/>
      <c r="P42" s="902"/>
      <c r="Q42" s="902"/>
      <c r="R42" s="902"/>
      <c r="S42" s="902"/>
      <c r="T42" s="902"/>
      <c r="U42" s="902"/>
      <c r="V42" s="902"/>
      <c r="W42" s="902"/>
      <c r="X42" s="902"/>
      <c r="Y42" s="902"/>
      <c r="Z42" s="902"/>
      <c r="AA42" s="902"/>
      <c r="AB42" s="902"/>
      <c r="AC42" s="902"/>
      <c r="AD42" s="902"/>
    </row>
    <row r="43" spans="2:30" ht="4.5" customHeight="1"/>
  </sheetData>
  <sheetProtection algorithmName="SHA-512" hashValue="8MIhJeFhOIH02xQyYe7XabKTChyq1JM4Ej1GAds4uMI0fnusZBX/Q5lj4LtyDzY8mEo0qFSZubTkCGX9gD8/fQ==" saltValue="wLhZLmkkjkw48vmGVBJuNQ==" spinCount="100000" sheet="1" objects="1" scenarios="1"/>
  <mergeCells count="52">
    <mergeCell ref="D27:D29"/>
    <mergeCell ref="B1:F1"/>
    <mergeCell ref="G1:X1"/>
    <mergeCell ref="AA1:AD1"/>
    <mergeCell ref="C2:D2"/>
    <mergeCell ref="G2:X2"/>
    <mergeCell ref="AA2:AD2"/>
    <mergeCell ref="W24:AC26"/>
    <mergeCell ref="F25:I25"/>
    <mergeCell ref="K25:N25"/>
    <mergeCell ref="R8:S8"/>
    <mergeCell ref="V8:W8"/>
    <mergeCell ref="D10:O10"/>
    <mergeCell ref="R10:S10"/>
    <mergeCell ref="V10:W10"/>
    <mergeCell ref="D12:O12"/>
    <mergeCell ref="R12:S12"/>
    <mergeCell ref="V12:W12"/>
    <mergeCell ref="F16:G16"/>
    <mergeCell ref="F18:G18"/>
    <mergeCell ref="F20:G20"/>
    <mergeCell ref="F24:I24"/>
    <mergeCell ref="K24:N24"/>
    <mergeCell ref="F27:I27"/>
    <mergeCell ref="K27:N27"/>
    <mergeCell ref="W27:AC29"/>
    <mergeCell ref="F28:I28"/>
    <mergeCell ref="K28:N28"/>
    <mergeCell ref="P28:T28"/>
    <mergeCell ref="F29:I29"/>
    <mergeCell ref="K29:N29"/>
    <mergeCell ref="F31:G31"/>
    <mergeCell ref="K31:M31"/>
    <mergeCell ref="P31:S31"/>
    <mergeCell ref="W31:AB31"/>
    <mergeCell ref="F32:G32"/>
    <mergeCell ref="K32:M32"/>
    <mergeCell ref="P32:S32"/>
    <mergeCell ref="W32:AB32"/>
    <mergeCell ref="F33:G33"/>
    <mergeCell ref="K33:M33"/>
    <mergeCell ref="P33:S33"/>
    <mergeCell ref="W33:AB33"/>
    <mergeCell ref="F34:G34"/>
    <mergeCell ref="K34:M34"/>
    <mergeCell ref="P34:S34"/>
    <mergeCell ref="W34:AB34"/>
    <mergeCell ref="W36:AB36"/>
    <mergeCell ref="P38:S38"/>
    <mergeCell ref="C40:AD40"/>
    <mergeCell ref="C41:AD41"/>
    <mergeCell ref="C42:AD42"/>
  </mergeCells>
  <pageMargins left="0.59055118110236227" right="0.47244094488188981" top="0.78740157480314965" bottom="0.59055118110236227" header="0.39370078740157483" footer="0.31496062992125984"/>
  <pageSetup paperSize="9" scale="9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53A9FF"/>
  </sheetPr>
  <dimension ref="A1:N32"/>
  <sheetViews>
    <sheetView showGridLines="0" zoomScaleNormal="100" zoomScaleSheetLayoutView="100" workbookViewId="0">
      <selection activeCell="I4" sqref="I4"/>
    </sheetView>
  </sheetViews>
  <sheetFormatPr baseColWidth="10" defaultColWidth="11.453125" defaultRowHeight="12.5"/>
  <cols>
    <col min="1" max="1" width="1.1796875" style="149" customWidth="1"/>
    <col min="2" max="2" width="2.7265625" style="149" customWidth="1"/>
    <col min="3" max="3" width="21.1796875" style="149" customWidth="1"/>
    <col min="4" max="4" width="10.26953125" style="149" customWidth="1"/>
    <col min="5" max="5" width="5.54296875" style="149" customWidth="1"/>
    <col min="6" max="6" width="20.1796875" style="149" customWidth="1"/>
    <col min="7" max="7" width="3.453125" style="149" customWidth="1"/>
    <col min="8" max="8" width="7.453125" style="149" customWidth="1"/>
    <col min="9" max="9" width="18.81640625" style="149" customWidth="1"/>
    <col min="10" max="10" width="6.54296875" style="149" customWidth="1"/>
    <col min="11" max="11" width="9.453125" style="149" customWidth="1"/>
    <col min="12" max="12" width="2.81640625" style="149" customWidth="1"/>
    <col min="13" max="13" width="15.453125" style="149" customWidth="1"/>
    <col min="14" max="14" width="1.7265625" style="149" customWidth="1"/>
    <col min="15" max="16384" width="11.453125" style="149"/>
  </cols>
  <sheetData>
    <row r="1" spans="1:14" ht="20.25" customHeight="1">
      <c r="A1" s="151"/>
      <c r="B1" s="716" t="s">
        <v>114</v>
      </c>
      <c r="C1" s="707"/>
      <c r="D1" s="707" t="s">
        <v>355</v>
      </c>
      <c r="E1" s="707"/>
      <c r="F1" s="707"/>
      <c r="G1" s="707"/>
      <c r="H1" s="707"/>
      <c r="I1" s="707"/>
      <c r="J1" s="707"/>
      <c r="K1" s="281"/>
      <c r="L1" s="386"/>
      <c r="M1" s="245" t="s">
        <v>39</v>
      </c>
      <c r="N1" s="151"/>
    </row>
    <row r="2" spans="1:14" s="389" customFormat="1" ht="14.25" customHeight="1">
      <c r="A2" s="387"/>
      <c r="B2" s="717" t="str">
        <f>IF(Festsetzungsbescheid!H25&gt;0,Festsetzungsbescheid!H25," ")</f>
        <v xml:space="preserve"> </v>
      </c>
      <c r="C2" s="718"/>
      <c r="D2" s="718" t="s">
        <v>288</v>
      </c>
      <c r="E2" s="718"/>
      <c r="F2" s="718"/>
      <c r="G2" s="718"/>
      <c r="H2" s="718"/>
      <c r="I2" s="718"/>
      <c r="J2" s="718"/>
      <c r="K2" s="282"/>
      <c r="L2" s="388"/>
      <c r="M2" s="246" t="s">
        <v>81</v>
      </c>
      <c r="N2" s="387"/>
    </row>
    <row r="3" spans="1:14" ht="16.5" customHeight="1">
      <c r="A3" s="151"/>
      <c r="B3" s="151"/>
      <c r="C3" s="363"/>
      <c r="D3" s="151"/>
      <c r="E3" s="151"/>
      <c r="F3" s="151"/>
      <c r="G3" s="151"/>
      <c r="H3" s="151"/>
      <c r="I3" s="151"/>
      <c r="J3" s="151"/>
      <c r="K3" s="151"/>
      <c r="L3" s="151"/>
      <c r="M3" s="390"/>
      <c r="N3" s="151"/>
    </row>
    <row r="4" spans="1:14" ht="18" customHeight="1">
      <c r="A4" s="151"/>
      <c r="B4" s="175" t="s">
        <v>356</v>
      </c>
      <c r="C4" s="874" t="s">
        <v>130</v>
      </c>
      <c r="D4" s="874"/>
      <c r="E4" s="874"/>
      <c r="F4" s="874"/>
      <c r="G4" s="874"/>
      <c r="H4" s="874"/>
      <c r="I4" s="391"/>
      <c r="J4" s="396" t="s">
        <v>357</v>
      </c>
      <c r="K4" s="153"/>
      <c r="L4" s="151"/>
      <c r="M4" s="151"/>
      <c r="N4" s="151"/>
    </row>
    <row r="5" spans="1:14" ht="9" customHeight="1">
      <c r="A5" s="151"/>
      <c r="B5" s="175"/>
      <c r="C5" s="175"/>
      <c r="D5" s="151"/>
      <c r="E5" s="154"/>
      <c r="F5" s="154"/>
      <c r="G5" s="154"/>
      <c r="H5" s="154"/>
      <c r="I5" s="392"/>
      <c r="J5" s="393"/>
      <c r="K5" s="175"/>
      <c r="L5" s="151"/>
      <c r="M5" s="151"/>
      <c r="N5" s="151"/>
    </row>
    <row r="6" spans="1:14" ht="18" customHeight="1">
      <c r="A6" s="151"/>
      <c r="B6" s="151"/>
      <c r="C6" s="153" t="s">
        <v>131</v>
      </c>
      <c r="D6" s="175"/>
      <c r="E6" s="394"/>
      <c r="F6" s="394"/>
      <c r="G6" s="394"/>
      <c r="H6" s="153"/>
      <c r="I6" s="395"/>
      <c r="J6" s="949" t="s">
        <v>358</v>
      </c>
      <c r="K6" s="949"/>
      <c r="L6" s="151"/>
      <c r="M6" s="151"/>
      <c r="N6" s="151"/>
    </row>
    <row r="7" spans="1:14" ht="18" customHeight="1">
      <c r="A7" s="151"/>
      <c r="B7" s="151"/>
      <c r="C7" s="175"/>
      <c r="D7" s="175"/>
      <c r="E7" s="397"/>
      <c r="F7" s="397"/>
      <c r="G7" s="397"/>
      <c r="H7" s="175"/>
      <c r="I7" s="175"/>
      <c r="J7" s="151"/>
      <c r="K7" s="151"/>
      <c r="L7" s="151"/>
      <c r="M7" s="151"/>
      <c r="N7" s="151"/>
    </row>
    <row r="8" spans="1:14" ht="18" customHeight="1" thickBot="1">
      <c r="A8" s="151"/>
      <c r="B8" s="151"/>
      <c r="C8" s="950" t="s">
        <v>359</v>
      </c>
      <c r="D8" s="950"/>
      <c r="E8" s="950"/>
      <c r="F8" s="398" t="str">
        <f>IF('VR 2'!P38=" "," ",IF(I4&lt;'VR 2'!P38,'VR 2'!P38-I4,"0,00 "))</f>
        <v xml:space="preserve"> </v>
      </c>
      <c r="G8" s="396" t="s">
        <v>357</v>
      </c>
      <c r="H8" s="396" t="s">
        <v>360</v>
      </c>
      <c r="I8" s="153"/>
      <c r="J8" s="151"/>
      <c r="K8" s="151"/>
      <c r="L8" s="151"/>
      <c r="M8" s="151"/>
      <c r="N8" s="151"/>
    </row>
    <row r="9" spans="1:14" ht="13.5" customHeight="1">
      <c r="A9" s="151"/>
      <c r="B9" s="151"/>
      <c r="C9" s="396"/>
      <c r="D9" s="175"/>
      <c r="E9" s="397"/>
      <c r="F9" s="399"/>
      <c r="G9" s="396"/>
      <c r="H9" s="175"/>
      <c r="I9" s="175"/>
      <c r="J9" s="151"/>
      <c r="K9" s="151"/>
      <c r="L9" s="151"/>
      <c r="M9" s="151"/>
      <c r="N9" s="151"/>
    </row>
    <row r="10" spans="1:14" ht="18" customHeight="1">
      <c r="A10" s="151"/>
      <c r="B10" s="151"/>
      <c r="C10" s="950" t="s">
        <v>359</v>
      </c>
      <c r="D10" s="950"/>
      <c r="E10" s="950"/>
      <c r="F10" s="595" t="str">
        <f>IF(OR('VR 2'!P38=" ",I4&lt;'VR 2'!P38)," ",I4-'VR 2'!P38)</f>
        <v xml:space="preserve"> </v>
      </c>
      <c r="G10" s="396" t="s">
        <v>357</v>
      </c>
      <c r="H10" s="175"/>
      <c r="I10" s="175"/>
      <c r="J10" s="151"/>
      <c r="K10" s="151"/>
      <c r="L10" s="151"/>
      <c r="M10" s="151"/>
      <c r="N10" s="151"/>
    </row>
    <row r="11" spans="1:14" ht="4" customHeight="1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ht="20.149999999999999" customHeight="1">
      <c r="A12" s="151"/>
      <c r="B12" s="151"/>
      <c r="C12" s="951" t="s">
        <v>415</v>
      </c>
      <c r="D12" s="951"/>
      <c r="E12" s="951"/>
      <c r="F12" s="604"/>
      <c r="G12" s="396" t="s">
        <v>357</v>
      </c>
      <c r="H12" s="953" t="s">
        <v>417</v>
      </c>
      <c r="I12" s="953"/>
      <c r="J12" s="953"/>
      <c r="K12" s="953"/>
      <c r="L12" s="953"/>
      <c r="M12" s="953"/>
      <c r="N12" s="151"/>
    </row>
    <row r="13" spans="1:14" ht="4" customHeight="1">
      <c r="A13" s="151"/>
      <c r="B13" s="151"/>
      <c r="C13" s="602"/>
      <c r="D13" s="602"/>
      <c r="E13" s="602"/>
      <c r="F13" s="603"/>
      <c r="G13" s="601"/>
      <c r="H13" s="601"/>
      <c r="I13" s="328"/>
      <c r="J13" s="151"/>
      <c r="K13" s="151"/>
      <c r="L13" s="151"/>
      <c r="M13" s="151"/>
      <c r="N13" s="151"/>
    </row>
    <row r="14" spans="1:14" ht="20.149999999999999" customHeight="1" thickBot="1">
      <c r="A14" s="151"/>
      <c r="B14" s="151"/>
      <c r="C14" s="951" t="s">
        <v>416</v>
      </c>
      <c r="D14" s="951"/>
      <c r="E14" s="951"/>
      <c r="F14" s="605" t="str">
        <f>IF(AND(F10=" ",ISBLANK(F12))," ",IF(AND(F10&gt;0,ISBLANK(F12)),"Eingabe F12 fehlt",SUM(F10,F12)))</f>
        <v xml:space="preserve"> </v>
      </c>
      <c r="G14" s="601" t="s">
        <v>357</v>
      </c>
      <c r="H14" s="606" t="s">
        <v>361</v>
      </c>
      <c r="I14" s="328"/>
      <c r="J14" s="151"/>
      <c r="K14" s="151"/>
      <c r="L14" s="151"/>
      <c r="M14" s="151"/>
      <c r="N14" s="151"/>
    </row>
    <row r="15" spans="1:14" ht="20.149999999999999" customHeight="1">
      <c r="A15" s="151"/>
      <c r="B15" s="151"/>
      <c r="C15" s="602"/>
      <c r="D15" s="602"/>
      <c r="E15" s="602"/>
      <c r="F15" s="603"/>
      <c r="G15" s="601"/>
      <c r="H15" s="601"/>
      <c r="I15" s="328"/>
      <c r="J15" s="151"/>
      <c r="K15" s="151"/>
      <c r="L15" s="151"/>
      <c r="M15" s="151"/>
      <c r="N15" s="151"/>
    </row>
    <row r="16" spans="1:14" ht="15.5">
      <c r="A16" s="151"/>
      <c r="B16" s="153" t="s">
        <v>362</v>
      </c>
      <c r="C16" s="175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 ht="6" customHeight="1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ht="18" customHeight="1">
      <c r="A18" s="151"/>
      <c r="B18" s="952" t="s">
        <v>425</v>
      </c>
      <c r="C18" s="952"/>
      <c r="D18" s="952"/>
      <c r="E18" s="952"/>
      <c r="F18" s="952"/>
      <c r="G18" s="952"/>
      <c r="H18" s="952"/>
      <c r="I18" s="952"/>
      <c r="J18" s="952"/>
      <c r="K18" s="952"/>
      <c r="L18" s="952"/>
      <c r="M18" s="952"/>
      <c r="N18" s="151"/>
    </row>
    <row r="19" spans="1:14" ht="20.149999999999999" customHeight="1">
      <c r="A19" s="151"/>
      <c r="B19" s="948" t="s">
        <v>425</v>
      </c>
      <c r="C19" s="948"/>
      <c r="D19" s="948"/>
      <c r="E19" s="948"/>
      <c r="F19" s="948"/>
      <c r="G19" s="948"/>
      <c r="H19" s="948"/>
      <c r="I19" s="948"/>
      <c r="J19" s="948"/>
      <c r="K19" s="948"/>
      <c r="L19" s="948"/>
      <c r="M19" s="948"/>
      <c r="N19" s="151"/>
    </row>
    <row r="20" spans="1:14" ht="20.149999999999999" customHeight="1">
      <c r="A20" s="151"/>
      <c r="B20" s="948" t="s">
        <v>425</v>
      </c>
      <c r="C20" s="948"/>
      <c r="D20" s="948"/>
      <c r="E20" s="948"/>
      <c r="F20" s="948"/>
      <c r="G20" s="948"/>
      <c r="H20" s="948"/>
      <c r="I20" s="948"/>
      <c r="J20" s="948"/>
      <c r="K20" s="948"/>
      <c r="L20" s="948"/>
      <c r="M20" s="948"/>
      <c r="N20" s="151"/>
    </row>
    <row r="21" spans="1:14" ht="20.149999999999999" customHeight="1">
      <c r="A21" s="151"/>
      <c r="B21" s="948" t="s">
        <v>425</v>
      </c>
      <c r="C21" s="948"/>
      <c r="D21" s="948"/>
      <c r="E21" s="948"/>
      <c r="F21" s="948"/>
      <c r="G21" s="948"/>
      <c r="H21" s="948"/>
      <c r="I21" s="948"/>
      <c r="J21" s="948"/>
      <c r="K21" s="948"/>
      <c r="L21" s="948"/>
      <c r="M21" s="948"/>
      <c r="N21" s="151"/>
    </row>
    <row r="22" spans="1:14" ht="7.5" customHeight="1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</row>
    <row r="23" spans="1:14" ht="9.75" customHeight="1">
      <c r="A23" s="151"/>
      <c r="B23" s="400"/>
      <c r="C23" s="400"/>
      <c r="D23" s="400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4" ht="16.5">
      <c r="B24" s="401">
        <v>1</v>
      </c>
      <c r="C24" s="957" t="s">
        <v>363</v>
      </c>
      <c r="D24" s="957"/>
      <c r="E24" s="957"/>
      <c r="F24" s="957"/>
      <c r="G24" s="957"/>
      <c r="H24" s="957"/>
      <c r="I24" s="957"/>
      <c r="J24" s="957"/>
      <c r="K24" s="957"/>
      <c r="L24" s="957"/>
      <c r="M24" s="957"/>
    </row>
    <row r="25" spans="1:14">
      <c r="C25" s="957" t="s">
        <v>418</v>
      </c>
      <c r="D25" s="957"/>
      <c r="E25" s="957"/>
      <c r="F25" s="957"/>
      <c r="G25" s="957"/>
      <c r="H25" s="957"/>
      <c r="I25" s="957"/>
      <c r="J25" s="957"/>
      <c r="K25" s="957"/>
      <c r="L25" s="957"/>
      <c r="M25" s="957"/>
    </row>
    <row r="26" spans="1:14">
      <c r="C26" s="957" t="s">
        <v>419</v>
      </c>
      <c r="D26" s="957"/>
      <c r="E26" s="957"/>
      <c r="F26" s="957"/>
      <c r="G26" s="957"/>
      <c r="H26" s="957"/>
      <c r="I26" s="957"/>
      <c r="J26" s="957"/>
      <c r="K26" s="957"/>
      <c r="L26" s="957"/>
      <c r="M26" s="957"/>
    </row>
    <row r="27" spans="1:14">
      <c r="C27" s="660" t="s">
        <v>414</v>
      </c>
      <c r="D27" s="660"/>
      <c r="E27" s="660"/>
      <c r="F27" s="660"/>
      <c r="G27" s="660"/>
      <c r="H27" s="660"/>
      <c r="I27" s="660"/>
      <c r="J27" s="660"/>
      <c r="K27" s="660"/>
      <c r="L27" s="660"/>
      <c r="M27" s="660"/>
    </row>
    <row r="28" spans="1:14">
      <c r="C28" s="954" t="s">
        <v>420</v>
      </c>
      <c r="D28" s="955"/>
      <c r="E28" s="955"/>
      <c r="F28" s="955"/>
      <c r="G28" s="955"/>
      <c r="H28" s="955"/>
      <c r="I28" s="955"/>
      <c r="J28" s="955"/>
      <c r="K28" s="955"/>
      <c r="L28" s="955"/>
      <c r="M28" s="955"/>
    </row>
    <row r="29" spans="1:14">
      <c r="C29" s="954" t="s">
        <v>421</v>
      </c>
      <c r="D29" s="955"/>
      <c r="E29" s="955"/>
      <c r="F29" s="955"/>
      <c r="G29" s="955"/>
      <c r="H29" s="955"/>
      <c r="I29" s="955"/>
      <c r="J29" s="955"/>
      <c r="K29" s="955"/>
      <c r="L29" s="955"/>
      <c r="M29" s="955"/>
    </row>
    <row r="30" spans="1:14">
      <c r="C30" s="956" t="s">
        <v>422</v>
      </c>
      <c r="D30" s="956"/>
      <c r="E30" s="956"/>
      <c r="F30" s="956"/>
      <c r="G30" s="956"/>
      <c r="H30" s="956"/>
      <c r="I30" s="956"/>
      <c r="J30" s="956"/>
      <c r="K30" s="956"/>
      <c r="L30" s="956"/>
      <c r="M30" s="956"/>
    </row>
    <row r="31" spans="1:14">
      <c r="C31" s="956" t="s">
        <v>423</v>
      </c>
      <c r="D31" s="956"/>
      <c r="E31" s="956"/>
      <c r="F31" s="956"/>
      <c r="G31" s="956"/>
      <c r="H31" s="956"/>
      <c r="I31" s="956"/>
      <c r="J31" s="956"/>
      <c r="K31" s="956"/>
      <c r="L31" s="956"/>
      <c r="M31" s="956"/>
    </row>
    <row r="32" spans="1:14">
      <c r="C32" s="956" t="s">
        <v>424</v>
      </c>
      <c r="D32" s="956"/>
      <c r="E32" s="956"/>
      <c r="F32" s="956"/>
      <c r="G32" s="956"/>
      <c r="H32" s="956"/>
      <c r="I32" s="956"/>
      <c r="J32" s="956"/>
      <c r="K32" s="956"/>
      <c r="L32" s="956"/>
      <c r="M32" s="956"/>
    </row>
  </sheetData>
  <sheetProtection algorithmName="SHA-512" hashValue="FmVOiRlDPTWYeEWrHL+q+HAunhtqxyh++prObkX6h+jiokOtjaAVDKD0Mym4ua8CQuDB1p4dalL36qHU0saMcw==" saltValue="lYQINH/LWMMJQQfGZ7jG6w==" spinCount="100000" sheet="1" objects="1" scenarios="1"/>
  <mergeCells count="24">
    <mergeCell ref="C29:M29"/>
    <mergeCell ref="C30:M30"/>
    <mergeCell ref="C31:M31"/>
    <mergeCell ref="C32:M32"/>
    <mergeCell ref="C24:M24"/>
    <mergeCell ref="C25:M25"/>
    <mergeCell ref="C26:M26"/>
    <mergeCell ref="C27:M27"/>
    <mergeCell ref="C28:M28"/>
    <mergeCell ref="B20:M20"/>
    <mergeCell ref="B21:M21"/>
    <mergeCell ref="B19:M19"/>
    <mergeCell ref="B1:C1"/>
    <mergeCell ref="D1:J1"/>
    <mergeCell ref="B2:C2"/>
    <mergeCell ref="D2:J2"/>
    <mergeCell ref="C4:H4"/>
    <mergeCell ref="J6:K6"/>
    <mergeCell ref="C8:E8"/>
    <mergeCell ref="C10:E10"/>
    <mergeCell ref="C12:E12"/>
    <mergeCell ref="B18:M18"/>
    <mergeCell ref="C14:E14"/>
    <mergeCell ref="H12:M12"/>
  </mergeCells>
  <pageMargins left="0.78740157480314965" right="0.59055118110236227" top="0.98425196850393704" bottom="0.59055118110236227" header="0.39370078740157483" footer="0.31496062992125984"/>
  <pageSetup paperSize="9" scale="10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53A9FF"/>
  </sheetPr>
  <dimension ref="A1:T32"/>
  <sheetViews>
    <sheetView showGridLines="0" zoomScaleNormal="100" zoomScaleSheetLayoutView="100" workbookViewId="0">
      <selection activeCell="C6" sqref="C6:R6"/>
    </sheetView>
  </sheetViews>
  <sheetFormatPr baseColWidth="10" defaultColWidth="11.453125" defaultRowHeight="12.5"/>
  <cols>
    <col min="1" max="1" width="0.7265625" style="149" customWidth="1"/>
    <col min="2" max="2" width="3.453125" style="149" customWidth="1"/>
    <col min="3" max="3" width="18.26953125" style="149" customWidth="1"/>
    <col min="4" max="4" width="10.1796875" style="149" customWidth="1"/>
    <col min="5" max="5" width="14" style="149" customWidth="1"/>
    <col min="6" max="7" width="4.26953125" style="149" customWidth="1"/>
    <col min="8" max="8" width="5" style="149" customWidth="1"/>
    <col min="9" max="9" width="3.7265625" style="149" customWidth="1"/>
    <col min="10" max="10" width="11.453125" style="149" customWidth="1"/>
    <col min="11" max="11" width="3.81640625" style="149" customWidth="1"/>
    <col min="12" max="12" width="6.81640625" style="149" customWidth="1"/>
    <col min="13" max="13" width="4.54296875" style="149" customWidth="1"/>
    <col min="14" max="14" width="8.81640625" style="149" customWidth="1"/>
    <col min="15" max="15" width="4.81640625" style="149" customWidth="1"/>
    <col min="16" max="16" width="4.453125" style="149" customWidth="1"/>
    <col min="17" max="17" width="12.81640625" style="149" customWidth="1"/>
    <col min="18" max="18" width="4.81640625" style="149" customWidth="1"/>
    <col min="19" max="19" width="1.7265625" style="149" customWidth="1"/>
    <col min="20" max="16384" width="11.453125" style="149"/>
  </cols>
  <sheetData>
    <row r="1" spans="1:19" ht="15.5">
      <c r="A1" s="151"/>
      <c r="B1" s="970" t="s">
        <v>113</v>
      </c>
      <c r="C1" s="971"/>
      <c r="D1" s="402" t="str">
        <f>IF([1]Festsetzungsbescheid!H25=0," ",[1]Festsetzungsbescheid!H25)</f>
        <v xml:space="preserve"> </v>
      </c>
      <c r="E1" s="899" t="s">
        <v>132</v>
      </c>
      <c r="F1" s="899"/>
      <c r="G1" s="899"/>
      <c r="H1" s="899"/>
      <c r="I1" s="899"/>
      <c r="J1" s="899"/>
      <c r="K1" s="899"/>
      <c r="L1" s="899"/>
      <c r="M1" s="899"/>
      <c r="N1" s="899"/>
      <c r="O1" s="899"/>
      <c r="P1" s="356"/>
      <c r="Q1" s="716" t="s">
        <v>40</v>
      </c>
      <c r="R1" s="708"/>
      <c r="S1" s="151"/>
    </row>
    <row r="2" spans="1:19" ht="17.25" customHeight="1">
      <c r="A2" s="151"/>
      <c r="B2" s="958" t="str">
        <f>IF(Festsetzungsbescheid!H25&gt;0,Festsetzungsbescheid!H25," ")</f>
        <v xml:space="preserve"> </v>
      </c>
      <c r="C2" s="900"/>
      <c r="D2" s="359"/>
      <c r="E2" s="900" t="s">
        <v>133</v>
      </c>
      <c r="F2" s="900"/>
      <c r="G2" s="900"/>
      <c r="H2" s="900"/>
      <c r="I2" s="900"/>
      <c r="J2" s="900"/>
      <c r="K2" s="900"/>
      <c r="L2" s="900"/>
      <c r="M2" s="900"/>
      <c r="N2" s="900"/>
      <c r="O2" s="900"/>
      <c r="P2" s="361"/>
      <c r="Q2" s="717"/>
      <c r="R2" s="866"/>
      <c r="S2" s="151"/>
    </row>
    <row r="3" spans="1:19" ht="13.5" customHeight="1">
      <c r="A3" s="151"/>
      <c r="B3" s="151"/>
      <c r="C3" s="363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15.5">
      <c r="A4" s="151"/>
      <c r="B4" s="153" t="s">
        <v>134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</row>
    <row r="5" spans="1:19" ht="6" customHeight="1">
      <c r="A5" s="151"/>
      <c r="B5" s="151"/>
      <c r="C5" s="403"/>
      <c r="D5" s="404" t="s">
        <v>0</v>
      </c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151"/>
      <c r="S5" s="151"/>
    </row>
    <row r="6" spans="1:19" ht="17.149999999999999" customHeight="1">
      <c r="A6" s="151"/>
      <c r="B6" s="151"/>
      <c r="C6" s="968"/>
      <c r="D6" s="968"/>
      <c r="E6" s="968"/>
      <c r="F6" s="968"/>
      <c r="G6" s="968"/>
      <c r="H6" s="968"/>
      <c r="I6" s="968"/>
      <c r="J6" s="968"/>
      <c r="K6" s="968"/>
      <c r="L6" s="968"/>
      <c r="M6" s="968"/>
      <c r="N6" s="968"/>
      <c r="O6" s="968"/>
      <c r="P6" s="968"/>
      <c r="Q6" s="968"/>
      <c r="R6" s="968"/>
      <c r="S6" s="151"/>
    </row>
    <row r="7" spans="1:19" ht="17.149999999999999" customHeight="1">
      <c r="A7" s="151"/>
      <c r="B7" s="151"/>
      <c r="C7" s="964"/>
      <c r="D7" s="964"/>
      <c r="E7" s="964"/>
      <c r="F7" s="964"/>
      <c r="G7" s="964"/>
      <c r="H7" s="964"/>
      <c r="I7" s="964"/>
      <c r="J7" s="964"/>
      <c r="K7" s="964"/>
      <c r="L7" s="964"/>
      <c r="M7" s="964"/>
      <c r="N7" s="964"/>
      <c r="O7" s="964"/>
      <c r="P7" s="964"/>
      <c r="Q7" s="964"/>
      <c r="R7" s="964"/>
      <c r="S7" s="151"/>
    </row>
    <row r="8" spans="1:19" ht="17.149999999999999" customHeight="1">
      <c r="A8" s="151"/>
      <c r="B8" s="151"/>
      <c r="C8" s="964"/>
      <c r="D8" s="964"/>
      <c r="E8" s="964"/>
      <c r="F8" s="964"/>
      <c r="G8" s="964"/>
      <c r="H8" s="964"/>
      <c r="I8" s="964"/>
      <c r="J8" s="964"/>
      <c r="K8" s="964"/>
      <c r="L8" s="964"/>
      <c r="M8" s="964"/>
      <c r="N8" s="964"/>
      <c r="O8" s="964"/>
      <c r="P8" s="964"/>
      <c r="Q8" s="964"/>
      <c r="R8" s="964"/>
      <c r="S8" s="151"/>
    </row>
    <row r="9" spans="1:19" ht="17.149999999999999" customHeight="1">
      <c r="A9" s="151"/>
      <c r="B9" s="151"/>
      <c r="C9" s="964"/>
      <c r="D9" s="964"/>
      <c r="E9" s="964"/>
      <c r="F9" s="964"/>
      <c r="G9" s="964"/>
      <c r="H9" s="964"/>
      <c r="I9" s="964"/>
      <c r="J9" s="964"/>
      <c r="K9" s="964"/>
      <c r="L9" s="964"/>
      <c r="M9" s="964"/>
      <c r="N9" s="964"/>
      <c r="O9" s="964"/>
      <c r="P9" s="964"/>
      <c r="Q9" s="964"/>
      <c r="R9" s="964"/>
      <c r="S9" s="151"/>
    </row>
    <row r="10" spans="1:19" ht="15" customHeight="1">
      <c r="A10" s="151"/>
      <c r="B10" s="151"/>
      <c r="C10" s="405"/>
      <c r="D10" s="405"/>
      <c r="E10" s="405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151"/>
      <c r="S10" s="151"/>
    </row>
    <row r="11" spans="1:19" ht="15" customHeight="1">
      <c r="A11" s="151"/>
      <c r="B11" s="153" t="s">
        <v>62</v>
      </c>
      <c r="C11" s="405"/>
      <c r="D11" s="405"/>
      <c r="E11" s="405"/>
      <c r="F11" s="406"/>
      <c r="G11" s="406"/>
      <c r="H11" s="406"/>
      <c r="I11" s="406"/>
      <c r="J11" s="406"/>
      <c r="K11" s="406"/>
      <c r="L11" s="406"/>
      <c r="M11" s="406"/>
      <c r="N11" s="406"/>
      <c r="O11" s="406"/>
      <c r="P11" s="406"/>
      <c r="Q11" s="406"/>
      <c r="R11" s="151"/>
      <c r="S11" s="151"/>
    </row>
    <row r="12" spans="1:19" ht="11.25" customHeight="1">
      <c r="A12" s="151"/>
      <c r="B12" s="151"/>
      <c r="C12" s="405"/>
      <c r="D12" s="405"/>
      <c r="E12" s="405"/>
      <c r="F12" s="406"/>
      <c r="G12" s="406"/>
      <c r="H12" s="406"/>
      <c r="I12" s="406"/>
      <c r="J12" s="406"/>
      <c r="K12" s="406"/>
      <c r="L12" s="406"/>
      <c r="M12" s="406"/>
      <c r="N12" s="406"/>
      <c r="O12" s="406"/>
      <c r="P12" s="406"/>
      <c r="Q12" s="406"/>
      <c r="R12" s="151"/>
      <c r="S12" s="151"/>
    </row>
    <row r="13" spans="1:19" ht="19.5" customHeight="1">
      <c r="A13" s="151"/>
      <c r="B13" s="151"/>
      <c r="C13" s="405"/>
      <c r="D13" s="405"/>
      <c r="E13" s="965"/>
      <c r="F13" s="965"/>
      <c r="G13" s="396" t="s">
        <v>357</v>
      </c>
      <c r="H13" s="371" t="s">
        <v>332</v>
      </c>
      <c r="I13" s="156"/>
      <c r="J13" s="406"/>
      <c r="K13" s="406"/>
      <c r="L13" s="406"/>
      <c r="M13" s="406"/>
      <c r="N13" s="406"/>
      <c r="O13" s="406"/>
      <c r="P13" s="406"/>
      <c r="Q13" s="406"/>
      <c r="R13" s="151"/>
      <c r="S13" s="151"/>
    </row>
    <row r="14" spans="1:19" ht="21.75" customHeight="1">
      <c r="A14" s="151"/>
      <c r="B14" s="151"/>
      <c r="C14" s="405"/>
      <c r="D14" s="407" t="s">
        <v>2</v>
      </c>
      <c r="E14" s="966"/>
      <c r="F14" s="966"/>
      <c r="G14" s="396" t="s">
        <v>357</v>
      </c>
      <c r="H14" s="371" t="s">
        <v>333</v>
      </c>
      <c r="I14" s="406"/>
      <c r="J14" s="406"/>
      <c r="K14" s="406"/>
      <c r="L14" s="406"/>
      <c r="M14" s="406"/>
      <c r="N14" s="406"/>
      <c r="O14" s="406"/>
      <c r="P14" s="406"/>
      <c r="Q14" s="559"/>
      <c r="R14" s="151"/>
      <c r="S14" s="151"/>
    </row>
    <row r="15" spans="1:19" ht="15" customHeight="1">
      <c r="A15" s="151"/>
      <c r="B15" s="151"/>
      <c r="C15" s="405"/>
      <c r="D15" s="405"/>
      <c r="E15" s="405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151"/>
      <c r="S15" s="151"/>
    </row>
    <row r="16" spans="1:19" ht="15" customHeight="1" thickBot="1">
      <c r="A16" s="151"/>
      <c r="B16" s="151"/>
      <c r="C16" s="405"/>
      <c r="D16" s="408" t="s">
        <v>3</v>
      </c>
      <c r="E16" s="967" t="str">
        <f>IF(E13&lt;=0," ",E13-E14)</f>
        <v xml:space="preserve"> </v>
      </c>
      <c r="F16" s="967"/>
      <c r="G16" s="396" t="s">
        <v>357</v>
      </c>
      <c r="H16" s="396" t="s">
        <v>364</v>
      </c>
      <c r="I16" s="406"/>
      <c r="J16" s="406"/>
      <c r="K16" s="406"/>
      <c r="L16" s="406"/>
      <c r="M16" s="406"/>
      <c r="N16" s="406"/>
      <c r="O16" s="406"/>
      <c r="P16" s="406"/>
      <c r="Q16" s="406"/>
      <c r="R16" s="151"/>
      <c r="S16" s="151"/>
    </row>
    <row r="17" spans="1:20" ht="15" customHeight="1">
      <c r="A17" s="151"/>
      <c r="B17" s="151"/>
      <c r="C17" s="405"/>
      <c r="D17" s="405"/>
      <c r="E17" s="405"/>
      <c r="F17" s="406"/>
      <c r="G17" s="406"/>
      <c r="H17" s="406"/>
      <c r="I17" s="406"/>
      <c r="J17" s="406"/>
      <c r="K17" s="406"/>
      <c r="L17" s="406"/>
      <c r="M17" s="406"/>
      <c r="N17" s="406"/>
      <c r="O17" s="406"/>
      <c r="P17" s="406"/>
      <c r="Q17" s="406"/>
      <c r="R17" s="151"/>
      <c r="S17" s="151"/>
    </row>
    <row r="18" spans="1:20" ht="12.75" customHeight="1">
      <c r="A18" s="151"/>
      <c r="B18" s="151"/>
      <c r="C18" s="405"/>
      <c r="D18" s="405"/>
      <c r="E18" s="405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151"/>
      <c r="S18" s="151"/>
    </row>
    <row r="19" spans="1:20" ht="15" customHeight="1">
      <c r="A19" s="151"/>
      <c r="B19" s="153" t="s">
        <v>63</v>
      </c>
      <c r="C19" s="409"/>
      <c r="D19" s="409"/>
      <c r="E19" s="410"/>
      <c r="F19" s="410"/>
      <c r="G19" s="410"/>
      <c r="H19" s="410"/>
      <c r="I19" s="411"/>
      <c r="J19" s="411"/>
      <c r="K19" s="411"/>
      <c r="L19" s="411"/>
      <c r="M19" s="411"/>
      <c r="N19" s="411"/>
      <c r="O19" s="411"/>
      <c r="P19" s="411"/>
      <c r="Q19" s="411"/>
      <c r="R19" s="411"/>
      <c r="S19" s="151"/>
    </row>
    <row r="20" spans="1:20" ht="10.5" customHeight="1">
      <c r="A20" s="151"/>
      <c r="B20" s="151"/>
      <c r="C20" s="412"/>
      <c r="D20" s="412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1"/>
      <c r="S20" s="151"/>
    </row>
    <row r="21" spans="1:20" ht="20.149999999999999" customHeight="1">
      <c r="A21" s="151"/>
      <c r="B21" s="151"/>
      <c r="C21" s="416" t="s">
        <v>41</v>
      </c>
      <c r="D21" s="969"/>
      <c r="E21" s="969"/>
      <c r="F21" s="960" t="s">
        <v>135</v>
      </c>
      <c r="G21" s="960"/>
      <c r="H21" s="960"/>
      <c r="I21" s="965"/>
      <c r="J21" s="965"/>
      <c r="K21" s="965"/>
      <c r="L21" s="396" t="s">
        <v>357</v>
      </c>
      <c r="M21" s="413" t="s">
        <v>365</v>
      </c>
      <c r="N21" s="414"/>
      <c r="O21" s="411"/>
      <c r="P21" s="411"/>
      <c r="Q21" s="411"/>
      <c r="R21" s="411"/>
      <c r="S21" s="151"/>
      <c r="T21" s="415"/>
    </row>
    <row r="22" spans="1:20" ht="20.149999999999999" customHeight="1">
      <c r="A22" s="151"/>
      <c r="B22" s="151"/>
      <c r="C22" s="416" t="s">
        <v>41</v>
      </c>
      <c r="D22" s="959"/>
      <c r="E22" s="959"/>
      <c r="F22" s="960" t="s">
        <v>135</v>
      </c>
      <c r="G22" s="960"/>
      <c r="H22" s="960"/>
      <c r="I22" s="961"/>
      <c r="J22" s="961"/>
      <c r="K22" s="961"/>
      <c r="L22" s="396" t="s">
        <v>357</v>
      </c>
      <c r="M22" s="413" t="s">
        <v>366</v>
      </c>
      <c r="N22" s="414"/>
      <c r="O22" s="411"/>
      <c r="P22" s="411"/>
      <c r="Q22" s="411"/>
      <c r="R22" s="411"/>
      <c r="S22" s="151"/>
    </row>
    <row r="23" spans="1:20" ht="20.149999999999999" customHeight="1">
      <c r="A23" s="151"/>
      <c r="B23" s="151"/>
      <c r="C23" s="412"/>
      <c r="D23" s="412"/>
      <c r="E23" s="411"/>
      <c r="F23" s="411"/>
      <c r="G23" s="411"/>
      <c r="H23" s="411"/>
      <c r="I23" s="411"/>
      <c r="J23" s="411"/>
      <c r="K23" s="411"/>
      <c r="L23" s="411"/>
      <c r="M23" s="411"/>
      <c r="N23" s="411"/>
      <c r="O23" s="411"/>
      <c r="P23" s="411"/>
      <c r="Q23" s="411"/>
      <c r="R23" s="411"/>
      <c r="S23" s="151"/>
    </row>
    <row r="24" spans="1:20" ht="20.149999999999999" customHeight="1" thickBot="1">
      <c r="A24" s="151"/>
      <c r="B24" s="151"/>
      <c r="C24" s="878" t="s">
        <v>42</v>
      </c>
      <c r="D24" s="878"/>
      <c r="E24" s="417"/>
      <c r="F24" s="960" t="s">
        <v>367</v>
      </c>
      <c r="G24" s="960"/>
      <c r="H24" s="960"/>
      <c r="I24" s="962" t="str">
        <f>IF(E16=" "," ",IF(E16&lt;=SUM(I21,I22),E16,SUM(I21,I22)))</f>
        <v xml:space="preserve"> </v>
      </c>
      <c r="J24" s="962"/>
      <c r="K24" s="963"/>
      <c r="L24" s="396" t="s">
        <v>357</v>
      </c>
      <c r="M24" s="414" t="s">
        <v>368</v>
      </c>
      <c r="N24" s="414"/>
      <c r="O24" s="414"/>
      <c r="P24" s="414"/>
      <c r="Q24" s="414"/>
      <c r="R24" s="411"/>
      <c r="S24" s="151"/>
    </row>
    <row r="25" spans="1:20" ht="20.25" customHeight="1">
      <c r="A25" s="151"/>
      <c r="B25" s="153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  <c r="R25" s="412"/>
      <c r="S25" s="151"/>
    </row>
    <row r="26" spans="1:20" ht="18.75" customHeight="1">
      <c r="A26" s="151"/>
      <c r="B26" s="153" t="s">
        <v>64</v>
      </c>
      <c r="C26" s="153"/>
      <c r="D26" s="373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</row>
    <row r="27" spans="1:20" ht="6" customHeight="1">
      <c r="A27" s="151"/>
      <c r="B27" s="153"/>
      <c r="C27" s="153"/>
      <c r="D27" s="373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</row>
    <row r="28" spans="1:20" ht="17.149999999999999" customHeight="1">
      <c r="A28" s="151"/>
      <c r="B28" s="151"/>
      <c r="C28" s="952"/>
      <c r="D28" s="952"/>
      <c r="E28" s="952"/>
      <c r="F28" s="952"/>
      <c r="G28" s="952"/>
      <c r="H28" s="952"/>
      <c r="I28" s="952"/>
      <c r="J28" s="952"/>
      <c r="K28" s="952"/>
      <c r="L28" s="952"/>
      <c r="M28" s="952"/>
      <c r="N28" s="952"/>
      <c r="O28" s="952"/>
      <c r="P28" s="952"/>
      <c r="Q28" s="952"/>
      <c r="R28" s="952"/>
      <c r="S28" s="151"/>
    </row>
    <row r="29" spans="1:20" ht="17.149999999999999" customHeight="1">
      <c r="A29" s="151"/>
      <c r="B29" s="151"/>
      <c r="C29" s="948"/>
      <c r="D29" s="948"/>
      <c r="E29" s="948"/>
      <c r="F29" s="948"/>
      <c r="G29" s="948"/>
      <c r="H29" s="948"/>
      <c r="I29" s="948"/>
      <c r="J29" s="948"/>
      <c r="K29" s="948"/>
      <c r="L29" s="948"/>
      <c r="M29" s="948"/>
      <c r="N29" s="948"/>
      <c r="O29" s="948"/>
      <c r="P29" s="948"/>
      <c r="Q29" s="948"/>
      <c r="R29" s="948"/>
      <c r="S29" s="151"/>
    </row>
    <row r="30" spans="1:20" ht="17.149999999999999" customHeight="1">
      <c r="A30" s="151"/>
      <c r="B30" s="151"/>
      <c r="C30" s="948"/>
      <c r="D30" s="948"/>
      <c r="E30" s="948"/>
      <c r="F30" s="948"/>
      <c r="G30" s="948"/>
      <c r="H30" s="948"/>
      <c r="I30" s="948"/>
      <c r="J30" s="948"/>
      <c r="K30" s="948"/>
      <c r="L30" s="948"/>
      <c r="M30" s="948"/>
      <c r="N30" s="948"/>
      <c r="O30" s="948"/>
      <c r="P30" s="948"/>
      <c r="Q30" s="948"/>
      <c r="R30" s="948"/>
      <c r="S30" s="151"/>
    </row>
    <row r="31" spans="1:20" ht="17.149999999999999" customHeight="1">
      <c r="A31" s="151"/>
      <c r="B31" s="151"/>
      <c r="C31" s="948"/>
      <c r="D31" s="948"/>
      <c r="E31" s="948"/>
      <c r="F31" s="948"/>
      <c r="G31" s="948"/>
      <c r="H31" s="948"/>
      <c r="I31" s="948"/>
      <c r="J31" s="948"/>
      <c r="K31" s="948"/>
      <c r="L31" s="948"/>
      <c r="M31" s="948"/>
      <c r="N31" s="948"/>
      <c r="O31" s="948"/>
      <c r="P31" s="948"/>
      <c r="Q31" s="948"/>
      <c r="R31" s="948"/>
      <c r="S31" s="151"/>
    </row>
    <row r="32" spans="1:20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</row>
  </sheetData>
  <sheetProtection algorithmName="SHA-512" hashValue="MjH38AaSBiDzC8E+k7sQO+1Tv/5++SbCgiH1/sefrKDqRwjW6ONhD2eCWUfeiQpkx5F0f2/+UUivnsJKwpBbLw==" saltValue="spu8pE3FrDp8LauAqlplGQ==" spinCount="100000" sheet="1" objects="1" scenarios="1"/>
  <mergeCells count="25">
    <mergeCell ref="Q1:R2"/>
    <mergeCell ref="E2:O2"/>
    <mergeCell ref="C6:R6"/>
    <mergeCell ref="C7:R7"/>
    <mergeCell ref="D21:E21"/>
    <mergeCell ref="F21:H21"/>
    <mergeCell ref="I21:K21"/>
    <mergeCell ref="B1:C1"/>
    <mergeCell ref="E1:O1"/>
    <mergeCell ref="C28:R28"/>
    <mergeCell ref="C29:R29"/>
    <mergeCell ref="C30:R30"/>
    <mergeCell ref="C31:R31"/>
    <mergeCell ref="B2:C2"/>
    <mergeCell ref="D22:E22"/>
    <mergeCell ref="F22:H22"/>
    <mergeCell ref="I22:K22"/>
    <mergeCell ref="C24:D24"/>
    <mergeCell ref="F24:H24"/>
    <mergeCell ref="I24:K24"/>
    <mergeCell ref="C8:R8"/>
    <mergeCell ref="C9:R9"/>
    <mergeCell ref="E13:F13"/>
    <mergeCell ref="E14:F14"/>
    <mergeCell ref="E16:F16"/>
  </mergeCells>
  <pageMargins left="0.59055118110236227" right="0.47244094488188981" top="0.78740157480314965" bottom="0.59055118110236227" header="0.39370078740157483" footer="0.31496062992125984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indexed="30"/>
  </sheetPr>
  <dimension ref="A1:P61"/>
  <sheetViews>
    <sheetView showGridLines="0" view="pageBreakPreview" zoomScaleNormal="100" zoomScaleSheetLayoutView="100" workbookViewId="0">
      <selection activeCell="E7" sqref="E7"/>
    </sheetView>
  </sheetViews>
  <sheetFormatPr baseColWidth="10" defaultRowHeight="12.5"/>
  <cols>
    <col min="1" max="1" width="5" customWidth="1"/>
    <col min="2" max="2" width="6.453125" customWidth="1"/>
    <col min="3" max="3" width="12.36328125" customWidth="1"/>
    <col min="4" max="4" width="17.90625" customWidth="1"/>
    <col min="5" max="5" width="12.7265625" customWidth="1"/>
    <col min="6" max="6" width="12.1796875" customWidth="1"/>
    <col min="7" max="7" width="19" customWidth="1"/>
    <col min="8" max="8" width="1.54296875" customWidth="1"/>
    <col min="9" max="9" width="15.7265625" customWidth="1"/>
    <col min="10" max="10" width="88.54296875" bestFit="1" customWidth="1"/>
  </cols>
  <sheetData>
    <row r="1" spans="1:9" ht="20.149999999999999" customHeight="1">
      <c r="A1" s="681" t="s">
        <v>105</v>
      </c>
      <c r="B1" s="682"/>
      <c r="C1" s="682"/>
      <c r="D1" s="682"/>
      <c r="E1" s="457"/>
      <c r="F1" s="458" t="str">
        <f>IF(Festsetzungsbescheid!H22&gt;0,Festsetzungsbescheid!H22," ")</f>
        <v xml:space="preserve"> </v>
      </c>
      <c r="G1" s="459" t="s">
        <v>80</v>
      </c>
    </row>
    <row r="2" spans="1:9">
      <c r="A2" s="460"/>
      <c r="B2" s="460"/>
      <c r="C2" s="460"/>
      <c r="D2" s="460"/>
      <c r="E2" s="460"/>
      <c r="F2" s="460"/>
      <c r="G2" s="460"/>
    </row>
    <row r="3" spans="1:9" ht="14">
      <c r="A3" s="461" t="s">
        <v>56</v>
      </c>
      <c r="B3" s="102"/>
      <c r="C3" s="102"/>
      <c r="D3" s="102"/>
      <c r="E3" s="102"/>
      <c r="F3" s="102"/>
      <c r="G3" s="102"/>
    </row>
    <row r="4" spans="1:9" ht="5.25" customHeight="1">
      <c r="A4" s="461"/>
      <c r="B4" s="102"/>
      <c r="C4" s="102"/>
      <c r="D4" s="102"/>
      <c r="E4" s="102"/>
      <c r="F4" s="102"/>
      <c r="G4" s="102"/>
    </row>
    <row r="5" spans="1:9" ht="14">
      <c r="A5" s="102"/>
      <c r="B5" s="462" t="s">
        <v>72</v>
      </c>
      <c r="C5" s="280"/>
      <c r="D5" s="102"/>
      <c r="E5" s="102"/>
      <c r="F5" s="102"/>
      <c r="G5" s="102"/>
    </row>
    <row r="6" spans="1:9" ht="3.75" customHeight="1">
      <c r="A6" s="102"/>
      <c r="B6" s="462"/>
      <c r="C6" s="280"/>
      <c r="D6" s="102"/>
      <c r="E6" s="102"/>
      <c r="F6" s="102"/>
      <c r="G6" s="102"/>
    </row>
    <row r="7" spans="1:9" ht="14.5" customHeight="1">
      <c r="A7" s="135" t="s">
        <v>145</v>
      </c>
      <c r="B7" s="685" t="s">
        <v>146</v>
      </c>
      <c r="C7" s="685"/>
      <c r="D7" s="685"/>
      <c r="E7" s="489"/>
      <c r="F7" s="136" t="s">
        <v>147</v>
      </c>
      <c r="G7" s="494"/>
      <c r="H7" s="137"/>
    </row>
    <row r="8" spans="1:9" ht="14.5" customHeight="1">
      <c r="A8" s="135"/>
      <c r="B8" s="685" t="s">
        <v>148</v>
      </c>
      <c r="C8" s="685"/>
      <c r="D8" s="685"/>
      <c r="E8" s="463" t="str">
        <f>IF(ISBLANK(E7)," ",Festsetzungsbescheid!H25)</f>
        <v xml:space="preserve"> </v>
      </c>
      <c r="F8" s="136"/>
      <c r="G8" s="464"/>
      <c r="H8" s="137"/>
    </row>
    <row r="9" spans="1:9" ht="15.75" customHeight="1">
      <c r="A9" s="465" t="s">
        <v>71</v>
      </c>
      <c r="B9" s="684" t="s">
        <v>149</v>
      </c>
      <c r="C9" s="684"/>
      <c r="D9" s="684"/>
      <c r="E9" s="684"/>
      <c r="F9" s="684"/>
      <c r="G9" s="490"/>
      <c r="H9" s="18"/>
    </row>
    <row r="10" spans="1:9" ht="3" customHeight="1">
      <c r="A10" s="465"/>
      <c r="B10" s="466"/>
      <c r="C10" s="466"/>
      <c r="D10" s="466"/>
      <c r="E10" s="466"/>
      <c r="F10" s="466"/>
      <c r="G10" s="467"/>
      <c r="H10" s="18"/>
    </row>
    <row r="11" spans="1:9" ht="15" customHeight="1">
      <c r="A11" s="135" t="s">
        <v>145</v>
      </c>
      <c r="B11" s="686" t="s">
        <v>150</v>
      </c>
      <c r="C11" s="686"/>
      <c r="D11" s="686"/>
      <c r="E11" s="686"/>
      <c r="F11" s="466"/>
      <c r="G11" s="468"/>
    </row>
    <row r="12" spans="1:9" ht="16.5" customHeight="1">
      <c r="A12" s="465"/>
      <c r="B12" s="684" t="s">
        <v>151</v>
      </c>
      <c r="C12" s="684"/>
      <c r="D12" s="684"/>
      <c r="E12" s="684"/>
      <c r="F12" s="684"/>
      <c r="G12" s="491"/>
      <c r="H12" s="18"/>
      <c r="I12" s="18"/>
    </row>
    <row r="13" spans="1:9" ht="23.5" customHeight="1">
      <c r="A13" s="102"/>
      <c r="B13" s="102"/>
      <c r="C13" s="469"/>
      <c r="D13" s="470" t="s">
        <v>0</v>
      </c>
      <c r="E13" s="470"/>
      <c r="F13" s="471" t="s">
        <v>4</v>
      </c>
      <c r="G13" s="472" t="str">
        <f>IF(Festsetzungsbescheid!H35=" "," ",IF(SUM(G9,G12)&gt;0,SUM(G9,G12),"0,00 €"))</f>
        <v xml:space="preserve"> </v>
      </c>
      <c r="H13" s="18"/>
    </row>
    <row r="14" spans="1:9" ht="3.75" customHeight="1">
      <c r="A14" s="102"/>
      <c r="B14" s="102"/>
      <c r="C14" s="469"/>
      <c r="D14" s="470"/>
      <c r="E14" s="470"/>
      <c r="F14" s="469"/>
      <c r="G14" s="473"/>
    </row>
    <row r="15" spans="1:9" ht="14">
      <c r="A15" s="461" t="s">
        <v>57</v>
      </c>
      <c r="B15" s="102"/>
      <c r="C15" s="102"/>
      <c r="D15" s="102"/>
      <c r="E15" s="102"/>
      <c r="F15" s="102"/>
      <c r="G15" s="102"/>
    </row>
    <row r="16" spans="1:9" ht="3" customHeight="1">
      <c r="A16" s="461"/>
      <c r="B16" s="102"/>
      <c r="C16" s="102"/>
      <c r="D16" s="102"/>
      <c r="E16" s="102"/>
      <c r="F16" s="102"/>
      <c r="G16" s="102"/>
    </row>
    <row r="17" spans="1:16" ht="14">
      <c r="A17" s="102"/>
      <c r="B17" s="462" t="s">
        <v>73</v>
      </c>
      <c r="C17" s="280"/>
      <c r="D17" s="102"/>
      <c r="E17" s="102"/>
      <c r="F17" s="462"/>
      <c r="G17" s="462"/>
    </row>
    <row r="18" spans="1:16" ht="2.25" customHeight="1">
      <c r="A18" s="102"/>
      <c r="B18" s="462"/>
      <c r="C18" s="280"/>
      <c r="D18" s="102"/>
      <c r="E18" s="102"/>
      <c r="F18" s="462"/>
      <c r="G18" s="462"/>
    </row>
    <row r="19" spans="1:16" ht="15" customHeight="1">
      <c r="A19" s="135" t="s">
        <v>145</v>
      </c>
      <c r="B19" s="675" t="s">
        <v>152</v>
      </c>
      <c r="C19" s="675"/>
      <c r="D19" s="675"/>
      <c r="E19" s="675"/>
      <c r="F19" s="675"/>
      <c r="G19" s="462"/>
    </row>
    <row r="20" spans="1:16" ht="16.5" customHeight="1">
      <c r="A20" s="465"/>
      <c r="B20" s="683" t="s">
        <v>153</v>
      </c>
      <c r="C20" s="683"/>
      <c r="D20" s="683"/>
      <c r="E20" s="683"/>
      <c r="F20" s="683"/>
      <c r="G20" s="491"/>
      <c r="H20" s="18"/>
    </row>
    <row r="21" spans="1:16" ht="2.25" customHeight="1">
      <c r="A21" s="465"/>
      <c r="B21" s="474"/>
      <c r="C21" s="474"/>
      <c r="D21" s="474"/>
      <c r="E21" s="474"/>
      <c r="F21" s="474"/>
      <c r="G21" s="475"/>
    </row>
    <row r="22" spans="1:16" ht="15" customHeight="1">
      <c r="A22" s="135" t="s">
        <v>145</v>
      </c>
      <c r="B22" s="679" t="s">
        <v>154</v>
      </c>
      <c r="C22" s="679"/>
      <c r="D22" s="679"/>
      <c r="E22" s="679"/>
      <c r="F22" s="679"/>
      <c r="G22" s="475"/>
    </row>
    <row r="23" spans="1:16" ht="16.5" customHeight="1">
      <c r="A23" s="465"/>
      <c r="B23" s="683" t="s">
        <v>155</v>
      </c>
      <c r="C23" s="683"/>
      <c r="D23" s="683"/>
      <c r="E23" s="683"/>
      <c r="F23" s="683"/>
      <c r="G23" s="476" t="str">
        <f>IF(D37&gt;0,D37," ")</f>
        <v xml:space="preserve"> </v>
      </c>
      <c r="H23" s="18"/>
    </row>
    <row r="24" spans="1:16" ht="23.5" customHeight="1">
      <c r="A24" s="102"/>
      <c r="B24" s="102"/>
      <c r="C24" s="469"/>
      <c r="D24" s="477" t="s">
        <v>0</v>
      </c>
      <c r="E24" s="477"/>
      <c r="F24" s="471" t="s">
        <v>4</v>
      </c>
      <c r="G24" s="472" t="str">
        <f>IF(Festsetzungsbescheid!H35=" "," ",IF(SUM(G20,G23)&gt;0,SUM(G20,G23),"0,00 €"))</f>
        <v xml:space="preserve"> </v>
      </c>
      <c r="H24" s="18"/>
    </row>
    <row r="25" spans="1:16" ht="8.25" customHeight="1">
      <c r="A25" s="102"/>
      <c r="B25" s="102"/>
      <c r="C25" s="469"/>
      <c r="D25" s="477"/>
      <c r="E25" s="477"/>
      <c r="F25" s="469"/>
      <c r="G25" s="473"/>
    </row>
    <row r="26" spans="1:16" ht="14">
      <c r="A26" s="461" t="s">
        <v>58</v>
      </c>
      <c r="B26" s="478"/>
      <c r="C26" s="478"/>
      <c r="D26" s="102"/>
      <c r="E26" s="102"/>
      <c r="F26" s="102"/>
      <c r="G26" s="102"/>
    </row>
    <row r="27" spans="1:16" ht="3.75" customHeight="1">
      <c r="A27" s="461"/>
      <c r="B27" s="478"/>
      <c r="C27" s="478"/>
      <c r="D27" s="102"/>
      <c r="E27" s="102"/>
      <c r="F27" s="102"/>
      <c r="G27" s="102"/>
    </row>
    <row r="28" spans="1:16" ht="14">
      <c r="A28" s="102"/>
      <c r="B28" s="462" t="s">
        <v>74</v>
      </c>
      <c r="C28" s="102"/>
      <c r="D28" s="102"/>
      <c r="E28" s="102"/>
      <c r="F28" s="462"/>
      <c r="G28" s="462"/>
      <c r="H28" s="10"/>
      <c r="I28" s="10"/>
    </row>
    <row r="29" spans="1:16" ht="6" customHeight="1" thickBot="1">
      <c r="A29" s="102"/>
      <c r="B29" s="462"/>
      <c r="C29" s="102"/>
      <c r="D29" s="102"/>
      <c r="E29" s="102"/>
      <c r="F29" s="462"/>
      <c r="G29" s="462"/>
      <c r="H29" s="10"/>
      <c r="I29" s="10"/>
    </row>
    <row r="30" spans="1:16" ht="20.149999999999999" customHeight="1" thickBot="1">
      <c r="A30" s="102"/>
      <c r="B30" s="479" t="s">
        <v>103</v>
      </c>
      <c r="C30" s="276" t="s">
        <v>101</v>
      </c>
      <c r="D30" s="276"/>
      <c r="E30" s="276"/>
      <c r="F30" s="480" t="s">
        <v>26</v>
      </c>
      <c r="G30" s="481" t="str">
        <f>IF(AND(Festsetzungsbescheid!C47=" ",G24=" ",G13=" ")," ",IF((Festsetzungsbescheid!C47+G24-G13)&gt;0,(Festsetzungsbescheid!C47+G24-G13),"0,00 €"))</f>
        <v xml:space="preserve"> </v>
      </c>
      <c r="H30" s="10"/>
      <c r="I30" s="127"/>
    </row>
    <row r="31" spans="1:16" ht="9" customHeight="1" thickBot="1">
      <c r="A31" s="102"/>
      <c r="B31" s="102"/>
      <c r="C31" s="102"/>
      <c r="D31" s="462"/>
      <c r="E31" s="462"/>
      <c r="F31" s="482"/>
      <c r="G31" s="280"/>
      <c r="H31" s="10"/>
      <c r="I31" s="10"/>
    </row>
    <row r="32" spans="1:16" ht="20.149999999999999" customHeight="1" thickBot="1">
      <c r="A32" s="102"/>
      <c r="B32" s="479" t="s">
        <v>104</v>
      </c>
      <c r="C32" s="276" t="s">
        <v>102</v>
      </c>
      <c r="D32" s="276"/>
      <c r="E32" s="276"/>
      <c r="F32" s="480" t="s">
        <v>26</v>
      </c>
      <c r="G32" s="481" t="str">
        <f>IF(AND(Festsetzungsbescheid!C47=" ",G24=" ",G13=" ")," ",IF((Festsetzungsbescheid!C47+G24-G13)&lt;0,(Festsetzungsbescheid!C47+G24-G13)*(-1),"0,00 €"))</f>
        <v xml:space="preserve"> </v>
      </c>
      <c r="H32" s="18"/>
      <c r="I32" s="127"/>
      <c r="P32" s="4" t="s">
        <v>5</v>
      </c>
    </row>
    <row r="33" spans="1:12" ht="12" customHeight="1">
      <c r="A33" s="102"/>
      <c r="B33" s="102"/>
      <c r="C33" s="102"/>
      <c r="D33" s="462"/>
      <c r="E33" s="462"/>
      <c r="F33" s="462"/>
      <c r="G33" s="462"/>
      <c r="H33" s="10"/>
      <c r="I33" s="10"/>
    </row>
    <row r="34" spans="1:12" ht="15" customHeight="1">
      <c r="A34" s="461" t="s">
        <v>158</v>
      </c>
      <c r="B34" s="102"/>
      <c r="C34" s="102"/>
      <c r="D34" s="280"/>
      <c r="E34" s="280"/>
      <c r="F34" s="280"/>
      <c r="G34" s="280"/>
      <c r="H34" s="10"/>
      <c r="I34" s="10"/>
    </row>
    <row r="35" spans="1:12" ht="4" customHeight="1">
      <c r="A35" s="102"/>
      <c r="B35" s="102"/>
      <c r="C35" s="102"/>
      <c r="D35" s="102"/>
      <c r="E35" s="102"/>
      <c r="F35" s="462"/>
      <c r="G35" s="462"/>
      <c r="H35" s="10"/>
      <c r="I35" s="10"/>
    </row>
    <row r="36" spans="1:12" ht="15" customHeight="1">
      <c r="A36" s="462"/>
      <c r="B36" s="454" t="s">
        <v>55</v>
      </c>
      <c r="C36" s="454"/>
      <c r="D36" s="454"/>
      <c r="E36" s="454"/>
      <c r="F36" s="454"/>
      <c r="G36" s="454"/>
      <c r="H36" s="10"/>
      <c r="I36" s="10"/>
    </row>
    <row r="37" spans="1:12" ht="15" customHeight="1">
      <c r="A37" s="102"/>
      <c r="B37" s="483"/>
      <c r="C37" s="483"/>
      <c r="D37" s="492"/>
      <c r="E37" s="680" t="s">
        <v>156</v>
      </c>
      <c r="F37" s="680"/>
      <c r="G37" s="680"/>
      <c r="H37" s="138"/>
    </row>
    <row r="38" spans="1:12" ht="3" customHeight="1">
      <c r="A38" s="102"/>
      <c r="B38" s="483"/>
      <c r="C38" s="483"/>
      <c r="D38" s="484"/>
      <c r="E38" s="485"/>
      <c r="F38" s="468"/>
      <c r="G38" s="468"/>
    </row>
    <row r="39" spans="1:12" ht="16" customHeight="1">
      <c r="A39" s="102"/>
      <c r="B39" s="668"/>
      <c r="C39" s="669"/>
      <c r="D39" s="669"/>
      <c r="E39" s="669"/>
      <c r="F39" s="669"/>
      <c r="G39" s="669"/>
    </row>
    <row r="40" spans="1:12" ht="16" customHeight="1">
      <c r="A40" s="102"/>
      <c r="B40" s="687"/>
      <c r="C40" s="688"/>
      <c r="D40" s="688"/>
      <c r="E40" s="688"/>
      <c r="F40" s="688"/>
      <c r="G40" s="688"/>
    </row>
    <row r="41" spans="1:12" ht="16.5" customHeight="1">
      <c r="A41" s="102"/>
      <c r="B41" s="486"/>
      <c r="C41" s="486"/>
      <c r="D41" s="486"/>
      <c r="E41" s="486"/>
      <c r="F41" s="486"/>
      <c r="G41" s="486"/>
    </row>
    <row r="42" spans="1:12" ht="14">
      <c r="A42" s="461" t="s">
        <v>157</v>
      </c>
      <c r="B42" s="102"/>
      <c r="C42" s="102"/>
      <c r="D42" s="102"/>
      <c r="E42" s="102"/>
      <c r="F42" s="102"/>
      <c r="G42" s="102"/>
    </row>
    <row r="43" spans="1:12" ht="4.5" customHeight="1">
      <c r="A43" s="102"/>
      <c r="B43" s="102"/>
      <c r="C43" s="102"/>
      <c r="D43" s="102"/>
      <c r="E43" s="102"/>
      <c r="F43" s="102"/>
      <c r="G43" s="102"/>
      <c r="H43" s="129"/>
    </row>
    <row r="44" spans="1:12" ht="15" customHeight="1">
      <c r="A44" s="102"/>
      <c r="B44" s="675" t="s">
        <v>173</v>
      </c>
      <c r="C44" s="675"/>
      <c r="D44" s="675"/>
      <c r="E44" s="675"/>
      <c r="F44" s="675"/>
      <c r="G44" s="675"/>
      <c r="H44" s="454"/>
      <c r="J44" s="9"/>
    </row>
    <row r="45" spans="1:12" ht="15" customHeight="1">
      <c r="A45" s="102"/>
      <c r="B45" s="675" t="s">
        <v>174</v>
      </c>
      <c r="C45" s="675"/>
      <c r="D45" s="675"/>
      <c r="E45" s="675"/>
      <c r="F45" s="675"/>
      <c r="G45" s="675"/>
      <c r="H45" s="454"/>
      <c r="J45" s="9"/>
    </row>
    <row r="46" spans="1:12" ht="15" customHeight="1">
      <c r="A46" s="102"/>
      <c r="B46" s="675" t="s">
        <v>175</v>
      </c>
      <c r="C46" s="675"/>
      <c r="D46" s="675"/>
      <c r="E46" s="675"/>
      <c r="F46" s="493"/>
      <c r="G46" s="275" t="s">
        <v>172</v>
      </c>
      <c r="H46" s="125"/>
      <c r="J46" s="9"/>
    </row>
    <row r="47" spans="1:12" ht="15" customHeight="1">
      <c r="A47" s="102"/>
      <c r="B47" s="675" t="s">
        <v>139</v>
      </c>
      <c r="C47" s="675"/>
      <c r="D47" s="675"/>
      <c r="E47" s="675"/>
      <c r="F47" s="675"/>
      <c r="G47" s="487"/>
      <c r="H47" s="455"/>
      <c r="J47" s="9"/>
      <c r="K47" s="4"/>
      <c r="L47" s="4"/>
    </row>
    <row r="48" spans="1:12" ht="15" customHeight="1">
      <c r="A48" s="102"/>
      <c r="B48" s="675" t="s">
        <v>159</v>
      </c>
      <c r="C48" s="675"/>
      <c r="D48" s="675"/>
      <c r="E48" s="675"/>
      <c r="F48" s="676"/>
      <c r="G48" s="676"/>
      <c r="H48" s="134"/>
      <c r="J48" s="9"/>
      <c r="K48" s="4"/>
      <c r="L48" s="4"/>
    </row>
    <row r="49" spans="1:12" ht="15" customHeight="1">
      <c r="A49" s="102"/>
      <c r="B49" s="275" t="s">
        <v>140</v>
      </c>
      <c r="C49" s="275"/>
      <c r="D49" s="275"/>
      <c r="E49" s="132"/>
      <c r="F49" s="134"/>
      <c r="G49" s="134"/>
      <c r="H49" s="134"/>
      <c r="J49" s="9"/>
      <c r="K49" s="4"/>
      <c r="L49" s="4"/>
    </row>
    <row r="50" spans="1:12" ht="15" customHeight="1">
      <c r="A50" s="102"/>
      <c r="B50" s="677" t="s">
        <v>431</v>
      </c>
      <c r="C50" s="677"/>
      <c r="D50" s="454" t="s">
        <v>430</v>
      </c>
      <c r="E50" s="454"/>
      <c r="F50" s="278"/>
      <c r="G50" s="278"/>
      <c r="H50" s="133"/>
      <c r="J50" s="9"/>
      <c r="K50" s="4"/>
      <c r="L50" s="4"/>
    </row>
    <row r="51" spans="1:12" ht="15" customHeight="1">
      <c r="A51" s="102"/>
      <c r="B51" s="677" t="s">
        <v>136</v>
      </c>
      <c r="C51" s="677"/>
      <c r="D51" s="644" t="s">
        <v>141</v>
      </c>
      <c r="E51" s="275"/>
      <c r="F51" s="278"/>
      <c r="G51" s="278"/>
      <c r="H51" s="133"/>
      <c r="J51" s="9"/>
      <c r="K51" s="4"/>
      <c r="L51" s="4"/>
    </row>
    <row r="52" spans="1:12" ht="15" customHeight="1">
      <c r="A52" s="102"/>
      <c r="B52" s="677" t="s">
        <v>142</v>
      </c>
      <c r="C52" s="677"/>
      <c r="D52" s="644" t="s">
        <v>143</v>
      </c>
      <c r="E52" s="644" t="s">
        <v>432</v>
      </c>
      <c r="F52" s="678" t="s">
        <v>144</v>
      </c>
      <c r="G52" s="678"/>
      <c r="H52" s="134"/>
      <c r="J52" s="9"/>
      <c r="K52" s="4"/>
      <c r="L52" s="4"/>
    </row>
    <row r="53" spans="1:12" ht="9.65" customHeight="1">
      <c r="A53" s="102"/>
      <c r="B53" s="102"/>
      <c r="C53" s="102"/>
      <c r="D53" s="102"/>
      <c r="E53" s="102"/>
      <c r="F53" s="102"/>
      <c r="G53" s="102"/>
      <c r="H53" s="129"/>
    </row>
    <row r="54" spans="1:12" ht="15" customHeight="1">
      <c r="A54" s="102"/>
      <c r="B54" s="675" t="s">
        <v>160</v>
      </c>
      <c r="C54" s="675"/>
      <c r="D54" s="675"/>
      <c r="E54" s="675"/>
      <c r="F54" s="675"/>
      <c r="G54" s="456"/>
      <c r="H54" s="456"/>
      <c r="I54" s="4"/>
      <c r="J54" s="9"/>
      <c r="K54" s="2"/>
    </row>
    <row r="55" spans="1:12" ht="15" customHeight="1">
      <c r="A55" s="102"/>
      <c r="B55" s="139" t="s">
        <v>161</v>
      </c>
      <c r="C55" s="139"/>
      <c r="D55" s="668"/>
      <c r="E55" s="669"/>
      <c r="F55" s="669"/>
      <c r="G55" s="669"/>
      <c r="H55" s="66"/>
      <c r="I55" s="4"/>
      <c r="J55" s="9"/>
      <c r="K55" s="2"/>
    </row>
    <row r="56" spans="1:12" ht="16.5" customHeight="1">
      <c r="A56" s="102"/>
      <c r="B56" s="674" t="s">
        <v>162</v>
      </c>
      <c r="C56" s="674"/>
      <c r="D56" s="674"/>
      <c r="E56" s="280"/>
      <c r="F56" s="140"/>
      <c r="G56" s="141"/>
      <c r="H56" s="145"/>
      <c r="I56" s="4"/>
      <c r="J56" s="9"/>
      <c r="K56" s="2"/>
    </row>
    <row r="57" spans="1:12" ht="15" customHeight="1">
      <c r="A57" s="102"/>
      <c r="B57" s="672" t="s">
        <v>136</v>
      </c>
      <c r="C57" s="673"/>
      <c r="D57" s="668"/>
      <c r="E57" s="669"/>
      <c r="F57" s="669"/>
      <c r="G57" s="669"/>
      <c r="H57" s="66"/>
      <c r="I57" s="4"/>
      <c r="J57" s="9"/>
      <c r="K57" s="2"/>
    </row>
    <row r="58" spans="1:12" s="30" customFormat="1" ht="5.25" customHeight="1">
      <c r="A58" s="277"/>
      <c r="B58" s="279"/>
      <c r="C58" s="279"/>
      <c r="D58" s="488"/>
      <c r="E58" s="488"/>
      <c r="F58" s="140"/>
      <c r="G58" s="140"/>
      <c r="H58" s="142"/>
      <c r="I58" s="143"/>
      <c r="J58" s="29"/>
      <c r="K58" s="144"/>
    </row>
    <row r="59" spans="1:12" ht="14">
      <c r="A59" s="102"/>
      <c r="B59" s="672" t="s">
        <v>142</v>
      </c>
      <c r="C59" s="673"/>
      <c r="D59" s="645"/>
      <c r="E59" s="488" t="s">
        <v>163</v>
      </c>
      <c r="F59" s="670"/>
      <c r="G59" s="671"/>
      <c r="H59" s="146"/>
      <c r="I59" s="9"/>
      <c r="J59" s="9"/>
      <c r="K59" s="2"/>
    </row>
    <row r="60" spans="1:12" ht="7.5" customHeight="1">
      <c r="H60" s="129"/>
    </row>
    <row r="61" spans="1:12" ht="15" customHeight="1">
      <c r="H61" s="129"/>
    </row>
  </sheetData>
  <sheetProtection algorithmName="SHA-512" hashValue="B0/IK3EppvptkGgi9lFe+zOeBonCnz0u7s+b4Ah2djYbDjO0Q1/n6BSCYsTANm6p01nQLdpboMyXVxic5A4VlA==" saltValue="nPtYzbyCXwpOeLxgwJFjTw==" spinCount="100000" sheet="1" objects="1" scenarios="1"/>
  <mergeCells count="30">
    <mergeCell ref="B44:G44"/>
    <mergeCell ref="B46:E46"/>
    <mergeCell ref="B45:G45"/>
    <mergeCell ref="B40:G40"/>
    <mergeCell ref="B39:G39"/>
    <mergeCell ref="B22:F22"/>
    <mergeCell ref="B19:F19"/>
    <mergeCell ref="E37:G37"/>
    <mergeCell ref="A1:D1"/>
    <mergeCell ref="B23:F23"/>
    <mergeCell ref="B9:F9"/>
    <mergeCell ref="B12:F12"/>
    <mergeCell ref="B20:F20"/>
    <mergeCell ref="B7:D7"/>
    <mergeCell ref="B8:D8"/>
    <mergeCell ref="B11:E11"/>
    <mergeCell ref="B54:F54"/>
    <mergeCell ref="B47:F47"/>
    <mergeCell ref="F48:G48"/>
    <mergeCell ref="B48:E48"/>
    <mergeCell ref="B51:C51"/>
    <mergeCell ref="B52:C52"/>
    <mergeCell ref="B50:C50"/>
    <mergeCell ref="F52:G52"/>
    <mergeCell ref="D55:G55"/>
    <mergeCell ref="D57:G57"/>
    <mergeCell ref="F59:G59"/>
    <mergeCell ref="B57:C57"/>
    <mergeCell ref="B59:C59"/>
    <mergeCell ref="B56:D56"/>
  </mergeCells>
  <phoneticPr fontId="2" type="noConversion"/>
  <pageMargins left="0.98425196850393704" right="0.59055118110236227" top="0.59055118110236227" bottom="0.59055118110236227" header="0.39370078740157483" footer="0.31496062992125984"/>
  <pageSetup paperSize="9" scale="98" orientation="portrait" r:id="rId1"/>
  <headerFooter alignWithMargins="0"/>
  <rowBreaks count="1" manualBreakCount="1">
    <brk id="6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>
                  <from>
                    <xdr:col>0</xdr:col>
                    <xdr:colOff>69850</xdr:colOff>
                    <xdr:row>43</xdr:row>
                    <xdr:rowOff>0</xdr:rowOff>
                  </from>
                  <to>
                    <xdr:col>1</xdr:col>
                    <xdr:colOff>38100</xdr:colOff>
                    <xdr:row>43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>
                  <from>
                    <xdr:col>0</xdr:col>
                    <xdr:colOff>88900</xdr:colOff>
                    <xdr:row>54</xdr:row>
                    <xdr:rowOff>19050</xdr:rowOff>
                  </from>
                  <to>
                    <xdr:col>1</xdr:col>
                    <xdr:colOff>57150</xdr:colOff>
                    <xdr:row>55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indexed="30"/>
  </sheetPr>
  <dimension ref="A1:M563"/>
  <sheetViews>
    <sheetView showGridLines="0" view="pageBreakPreview" zoomScaleNormal="100" workbookViewId="0">
      <selection activeCell="D23" sqref="D23"/>
    </sheetView>
  </sheetViews>
  <sheetFormatPr baseColWidth="10" defaultRowHeight="12.5"/>
  <cols>
    <col min="1" max="1" width="3.54296875" customWidth="1"/>
    <col min="2" max="3" width="6.453125" customWidth="1"/>
    <col min="4" max="4" width="30.26953125" customWidth="1"/>
    <col min="5" max="5" width="16.26953125" customWidth="1"/>
    <col min="6" max="6" width="18.26953125" customWidth="1"/>
    <col min="7" max="7" width="2.453125" customWidth="1"/>
  </cols>
  <sheetData>
    <row r="1" spans="1:13" ht="20.149999999999999" customHeight="1">
      <c r="A1" s="692" t="s">
        <v>106</v>
      </c>
      <c r="B1" s="693"/>
      <c r="C1" s="693"/>
      <c r="D1" s="693"/>
      <c r="E1" s="130" t="str">
        <f>IF(Festsetzungsbescheid!H22&gt;0,Festsetzungsbescheid!H22," ")</f>
        <v xml:space="preserve"> </v>
      </c>
      <c r="F1" s="131" t="s">
        <v>81</v>
      </c>
      <c r="G1" s="114"/>
    </row>
    <row r="2" spans="1:13" ht="13">
      <c r="A2" s="35"/>
      <c r="B2" s="35"/>
      <c r="C2" s="35"/>
      <c r="D2" s="35"/>
      <c r="E2" s="35"/>
      <c r="F2" s="35"/>
      <c r="G2" s="35"/>
    </row>
    <row r="3" spans="1:13" ht="13">
      <c r="A3" s="35"/>
      <c r="B3" s="35"/>
      <c r="C3" s="35"/>
      <c r="D3" s="35"/>
      <c r="E3" s="35"/>
      <c r="F3" s="35"/>
      <c r="G3" s="35"/>
    </row>
    <row r="4" spans="1:13" s="10" customFormat="1" ht="14">
      <c r="A4" s="694" t="s">
        <v>45</v>
      </c>
      <c r="B4" s="694"/>
      <c r="C4" s="694"/>
      <c r="D4" s="20"/>
      <c r="E4" s="20"/>
      <c r="F4" s="20"/>
      <c r="G4" s="20"/>
    </row>
    <row r="5" spans="1:13" s="10" customFormat="1" ht="9" customHeight="1">
      <c r="A5" s="1"/>
      <c r="C5" s="20"/>
      <c r="D5" s="20"/>
      <c r="E5" s="20"/>
      <c r="F5" s="20"/>
      <c r="G5" s="20"/>
    </row>
    <row r="6" spans="1:13" s="10" customFormat="1" ht="14">
      <c r="B6" s="19" t="s">
        <v>75</v>
      </c>
      <c r="C6" s="50"/>
      <c r="D6" s="51"/>
      <c r="E6" s="20"/>
      <c r="F6" s="20"/>
      <c r="G6" s="20"/>
    </row>
    <row r="7" spans="1:13" s="10" customFormat="1" ht="14">
      <c r="A7" s="1"/>
      <c r="B7" s="5"/>
      <c r="C7" s="1"/>
    </row>
    <row r="8" spans="1:13" s="10" customFormat="1" ht="9" customHeight="1">
      <c r="A8" s="1"/>
    </row>
    <row r="9" spans="1:13" s="10" customFormat="1" ht="14">
      <c r="A9" s="694" t="s">
        <v>46</v>
      </c>
      <c r="B9" s="694"/>
      <c r="C9" s="694"/>
      <c r="H9" s="2"/>
    </row>
    <row r="10" spans="1:13" s="10" customFormat="1" ht="9" customHeight="1">
      <c r="A10" s="1"/>
      <c r="H10" s="2"/>
    </row>
    <row r="11" spans="1:13" s="10" customFormat="1" ht="14">
      <c r="A11" s="1" t="s">
        <v>28</v>
      </c>
      <c r="D11" s="5"/>
      <c r="E11" s="5"/>
      <c r="F11" s="5"/>
      <c r="K11" s="5"/>
      <c r="M11" s="2"/>
    </row>
    <row r="12" spans="1:13" s="10" customFormat="1" ht="9" customHeight="1">
      <c r="D12" s="5"/>
      <c r="E12" s="5"/>
      <c r="F12" s="5"/>
      <c r="K12" s="5"/>
      <c r="M12" s="2"/>
    </row>
    <row r="13" spans="1:13" s="10" customFormat="1" ht="14.25" customHeight="1">
      <c r="A13" s="21"/>
      <c r="B13" s="689" t="s">
        <v>6</v>
      </c>
      <c r="C13" s="689"/>
      <c r="D13" s="689"/>
      <c r="E13" s="689"/>
      <c r="F13" s="689"/>
      <c r="G13" s="16"/>
    </row>
    <row r="14" spans="1:13" s="10" customFormat="1" ht="9" customHeight="1">
      <c r="A14" s="21"/>
      <c r="B14" s="5"/>
      <c r="D14" s="13"/>
      <c r="E14" s="13"/>
      <c r="F14" s="25"/>
      <c r="G14" s="16"/>
    </row>
    <row r="15" spans="1:13" s="10" customFormat="1" ht="29.25" customHeight="1">
      <c r="A15" s="21"/>
      <c r="B15" s="695" t="s">
        <v>164</v>
      </c>
      <c r="C15" s="689"/>
      <c r="D15" s="689"/>
      <c r="E15" s="689"/>
      <c r="F15" s="689"/>
      <c r="G15" s="689"/>
    </row>
    <row r="16" spans="1:13" s="10" customFormat="1" ht="9" customHeight="1">
      <c r="A16" s="21"/>
      <c r="B16" s="5"/>
      <c r="D16" s="13"/>
      <c r="E16" s="13"/>
      <c r="F16" s="22"/>
      <c r="G16" s="8"/>
    </row>
    <row r="17" spans="1:7" s="10" customFormat="1" ht="14.25" customHeight="1">
      <c r="A17" s="21"/>
      <c r="B17" s="689" t="s">
        <v>27</v>
      </c>
      <c r="C17" s="689"/>
      <c r="D17" s="689"/>
      <c r="E17" s="689"/>
      <c r="F17" s="689"/>
      <c r="G17" s="8"/>
    </row>
    <row r="18" spans="1:7" s="10" customFormat="1" ht="14">
      <c r="B18" s="689" t="s">
        <v>165</v>
      </c>
      <c r="C18" s="689"/>
      <c r="D18" s="689"/>
      <c r="E18" s="689"/>
      <c r="F18" s="689"/>
      <c r="G18" s="689"/>
    </row>
    <row r="19" spans="1:7" s="10" customFormat="1" ht="14">
      <c r="B19" s="690" t="s">
        <v>166</v>
      </c>
      <c r="C19" s="690"/>
      <c r="D19" s="690"/>
      <c r="E19" s="690"/>
      <c r="F19" s="690"/>
      <c r="G19" s="690"/>
    </row>
    <row r="20" spans="1:7" s="10" customFormat="1" ht="14">
      <c r="B20" s="5"/>
      <c r="C20" s="11"/>
      <c r="D20" s="12"/>
      <c r="E20" s="11"/>
      <c r="F20" s="26"/>
      <c r="G20" s="7"/>
    </row>
    <row r="21" spans="1:7" s="10" customFormat="1" ht="14">
      <c r="A21" s="1" t="s">
        <v>107</v>
      </c>
      <c r="B21" s="5"/>
      <c r="F21" s="14"/>
    </row>
    <row r="22" spans="1:7" s="10" customFormat="1" ht="9" customHeight="1">
      <c r="A22" s="5"/>
      <c r="B22" s="5"/>
      <c r="F22" s="14"/>
    </row>
    <row r="23" spans="1:7" s="10" customFormat="1" ht="14">
      <c r="A23" s="1"/>
      <c r="B23" s="10" t="s">
        <v>30</v>
      </c>
      <c r="F23" s="14"/>
    </row>
    <row r="24" spans="1:7" s="10" customFormat="1" ht="14">
      <c r="A24" s="1"/>
      <c r="B24" s="10" t="s">
        <v>54</v>
      </c>
      <c r="F24" s="14"/>
    </row>
    <row r="25" spans="1:7" s="10" customFormat="1" ht="14">
      <c r="A25" s="1"/>
      <c r="F25" s="14"/>
    </row>
    <row r="26" spans="1:7" s="10" customFormat="1" ht="14">
      <c r="A26" s="1" t="s">
        <v>29</v>
      </c>
      <c r="B26" s="5"/>
      <c r="E26" s="5"/>
      <c r="F26" s="27"/>
    </row>
    <row r="27" spans="1:7" s="10" customFormat="1" ht="9" customHeight="1">
      <c r="B27" s="5"/>
      <c r="E27" s="5"/>
      <c r="F27" s="27"/>
    </row>
    <row r="28" spans="1:7" s="10" customFormat="1" ht="14">
      <c r="B28" s="10" t="s">
        <v>31</v>
      </c>
      <c r="E28" s="5"/>
      <c r="F28" s="27"/>
    </row>
    <row r="29" spans="1:7" s="10" customFormat="1" ht="14">
      <c r="B29" s="10" t="s">
        <v>32</v>
      </c>
      <c r="E29" s="5"/>
      <c r="F29" s="27"/>
    </row>
    <row r="30" spans="1:7" s="10" customFormat="1" ht="14">
      <c r="B30" s="10" t="s">
        <v>33</v>
      </c>
      <c r="E30" s="5"/>
      <c r="F30" s="27"/>
    </row>
    <row r="31" spans="1:7" s="10" customFormat="1" ht="9" customHeight="1">
      <c r="E31" s="5"/>
      <c r="F31" s="27"/>
    </row>
    <row r="32" spans="1:7" s="10" customFormat="1" ht="14">
      <c r="B32" s="10" t="s">
        <v>34</v>
      </c>
      <c r="E32" s="5"/>
      <c r="F32" s="27"/>
    </row>
    <row r="33" spans="1:7" s="10" customFormat="1" ht="14">
      <c r="B33" s="10" t="s">
        <v>35</v>
      </c>
      <c r="E33" s="5"/>
      <c r="F33" s="27"/>
    </row>
    <row r="34" spans="1:7" s="10" customFormat="1" ht="14.25" customHeight="1">
      <c r="A34" s="21"/>
      <c r="D34" s="8"/>
      <c r="E34" s="8"/>
      <c r="F34" s="28"/>
      <c r="G34" s="16"/>
    </row>
    <row r="35" spans="1:7" s="10" customFormat="1" ht="14">
      <c r="A35" s="21"/>
      <c r="B35" s="8"/>
      <c r="C35" s="8"/>
      <c r="D35" s="8"/>
      <c r="E35" s="8"/>
      <c r="F35" s="28"/>
      <c r="G35" s="16"/>
    </row>
    <row r="36" spans="1:7" s="10" customFormat="1" ht="14.25" customHeight="1">
      <c r="A36" s="694" t="s">
        <v>108</v>
      </c>
      <c r="B36" s="694"/>
      <c r="C36" s="694"/>
      <c r="D36" s="694"/>
      <c r="E36" s="8"/>
      <c r="F36" s="28"/>
      <c r="G36" s="16"/>
    </row>
    <row r="37" spans="1:7" s="10" customFormat="1" ht="9" customHeight="1">
      <c r="A37" s="1"/>
      <c r="C37" s="8"/>
      <c r="D37" s="8"/>
      <c r="E37" s="8"/>
      <c r="F37" s="28"/>
      <c r="G37" s="16"/>
    </row>
    <row r="38" spans="1:7" s="10" customFormat="1" ht="14">
      <c r="B38" s="31"/>
      <c r="C38" s="37"/>
      <c r="D38" s="38"/>
      <c r="E38" s="37"/>
      <c r="F38" s="39"/>
      <c r="G38" s="23"/>
    </row>
    <row r="39" spans="1:7" s="10" customFormat="1" ht="14">
      <c r="B39" s="31"/>
      <c r="C39" s="37"/>
      <c r="D39" s="38"/>
      <c r="E39" s="37"/>
      <c r="F39" s="39"/>
      <c r="G39" s="23"/>
    </row>
    <row r="40" spans="1:7" s="10" customFormat="1" ht="14">
      <c r="B40" s="31"/>
      <c r="C40" s="37"/>
      <c r="D40" s="38"/>
      <c r="E40" s="37"/>
      <c r="F40" s="39"/>
      <c r="G40" s="23"/>
    </row>
    <row r="41" spans="1:7" s="10" customFormat="1" ht="14">
      <c r="A41" s="5"/>
      <c r="B41" s="40"/>
      <c r="C41" s="40"/>
      <c r="D41" s="31"/>
      <c r="E41" s="31"/>
      <c r="F41" s="31"/>
    </row>
    <row r="42" spans="1:7" s="10" customFormat="1" ht="14">
      <c r="A42" s="5"/>
      <c r="B42" s="40"/>
      <c r="C42" s="40"/>
      <c r="D42" s="31"/>
      <c r="E42" s="31"/>
      <c r="F42" s="31"/>
    </row>
    <row r="43" spans="1:7" s="10" customFormat="1" ht="14">
      <c r="A43" s="1"/>
      <c r="B43" s="41"/>
      <c r="C43" s="41"/>
      <c r="D43" s="31"/>
      <c r="E43" s="31"/>
      <c r="F43" s="31"/>
    </row>
    <row r="44" spans="1:7" s="10" customFormat="1" ht="14">
      <c r="A44" s="1"/>
      <c r="B44" s="24"/>
      <c r="C44" s="24"/>
    </row>
    <row r="45" spans="1:7" s="10" customFormat="1" ht="14">
      <c r="B45" s="1"/>
      <c r="C45" s="24"/>
      <c r="D45" s="24"/>
    </row>
    <row r="46" spans="1:7" s="10" customFormat="1" ht="14">
      <c r="B46" s="5"/>
      <c r="E46" s="5"/>
      <c r="F46" s="5"/>
    </row>
    <row r="47" spans="1:7" s="10" customFormat="1" ht="14">
      <c r="B47" s="5"/>
      <c r="E47" s="5"/>
      <c r="F47" s="5"/>
    </row>
    <row r="48" spans="1:7" s="10" customFormat="1" ht="14">
      <c r="B48" s="5"/>
      <c r="F48" s="14"/>
    </row>
    <row r="49" spans="1:7" s="10" customFormat="1" ht="14">
      <c r="D49" s="5"/>
    </row>
    <row r="50" spans="1:7" s="10" customFormat="1" ht="14">
      <c r="B50" s="5"/>
      <c r="E50" s="17"/>
      <c r="F50" s="22"/>
      <c r="G50" s="23"/>
    </row>
    <row r="51" spans="1:7" s="10" customFormat="1" ht="14">
      <c r="D51" s="5"/>
      <c r="E51" s="5"/>
      <c r="F51" s="5"/>
    </row>
    <row r="52" spans="1:7" s="10" customFormat="1" ht="14">
      <c r="A52" s="5"/>
      <c r="B52" s="5"/>
      <c r="C52" s="5"/>
    </row>
    <row r="53" spans="1:7" s="10" customFormat="1" ht="14">
      <c r="A53" s="6"/>
    </row>
    <row r="54" spans="1:7" s="10" customFormat="1" ht="14">
      <c r="E54" s="5"/>
      <c r="F54" s="5"/>
    </row>
    <row r="55" spans="1:7" s="10" customFormat="1" ht="14">
      <c r="A55" s="5"/>
      <c r="B55" s="691"/>
      <c r="C55" s="691"/>
      <c r="D55" s="691"/>
      <c r="E55" s="691"/>
      <c r="F55" s="691"/>
    </row>
    <row r="56" spans="1:7" s="10" customFormat="1" ht="14">
      <c r="B56" s="42"/>
      <c r="C56" s="42"/>
      <c r="D56" s="43"/>
      <c r="E56" s="42"/>
      <c r="F56" s="42"/>
    </row>
    <row r="57" spans="1:7" s="10" customFormat="1" ht="14">
      <c r="B57" s="44"/>
      <c r="C57" s="44"/>
      <c r="D57" s="44"/>
      <c r="E57" s="44"/>
      <c r="F57" s="44"/>
    </row>
    <row r="58" spans="1:7" s="10" customFormat="1" ht="14">
      <c r="B58" s="44"/>
      <c r="C58" s="44"/>
      <c r="D58" s="44"/>
      <c r="E58" s="44"/>
      <c r="F58" s="44"/>
    </row>
    <row r="59" spans="1:7" s="10" customFormat="1" ht="14">
      <c r="B59" s="44"/>
      <c r="C59" s="44"/>
      <c r="D59" s="44"/>
      <c r="E59" s="44"/>
      <c r="F59" s="44"/>
    </row>
    <row r="60" spans="1:7" s="10" customFormat="1" ht="14">
      <c r="B60" s="44"/>
      <c r="C60" s="44"/>
      <c r="D60" s="44"/>
      <c r="E60" s="44"/>
      <c r="F60" s="44"/>
    </row>
    <row r="61" spans="1:7" s="10" customFormat="1" ht="14">
      <c r="B61" s="44"/>
      <c r="C61" s="44"/>
      <c r="D61" s="44"/>
      <c r="E61" s="44"/>
      <c r="F61" s="44"/>
    </row>
    <row r="62" spans="1:7" s="10" customFormat="1" ht="14">
      <c r="A62" s="6"/>
      <c r="B62" s="44"/>
      <c r="C62" s="44"/>
      <c r="D62" s="44"/>
      <c r="E62" s="44"/>
      <c r="F62" s="44"/>
    </row>
    <row r="63" spans="1:7" s="10" customFormat="1" ht="14">
      <c r="B63" s="44"/>
      <c r="C63" s="44"/>
      <c r="D63" s="44"/>
      <c r="E63" s="44"/>
      <c r="F63" s="44"/>
    </row>
    <row r="64" spans="1:7" s="10" customFormat="1" ht="14">
      <c r="B64" s="44"/>
      <c r="C64" s="44"/>
      <c r="D64" s="44"/>
      <c r="E64" s="44"/>
      <c r="F64" s="44"/>
    </row>
    <row r="65" spans="2:6" s="10" customFormat="1" ht="14">
      <c r="B65" s="44"/>
      <c r="C65" s="44"/>
      <c r="D65" s="44"/>
      <c r="E65" s="44"/>
      <c r="F65" s="44"/>
    </row>
    <row r="66" spans="2:6" s="10" customFormat="1" ht="14">
      <c r="B66" s="44"/>
      <c r="C66" s="44"/>
      <c r="D66" s="44"/>
      <c r="E66" s="44"/>
      <c r="F66" s="44"/>
    </row>
    <row r="67" spans="2:6" s="10" customFormat="1" ht="14">
      <c r="B67" s="44"/>
      <c r="C67" s="44"/>
      <c r="D67" s="44"/>
      <c r="E67" s="44"/>
      <c r="F67" s="44"/>
    </row>
    <row r="68" spans="2:6" s="10" customFormat="1" ht="14">
      <c r="B68" s="44"/>
      <c r="C68" s="44"/>
      <c r="D68" s="44"/>
      <c r="E68" s="44"/>
      <c r="F68" s="44"/>
    </row>
    <row r="69" spans="2:6" s="10" customFormat="1" ht="14">
      <c r="B69" s="44"/>
      <c r="C69" s="44"/>
      <c r="D69" s="44"/>
      <c r="E69" s="44"/>
      <c r="F69" s="44"/>
    </row>
    <row r="70" spans="2:6" s="10" customFormat="1" ht="14">
      <c r="B70" s="44"/>
      <c r="C70" s="44"/>
      <c r="D70" s="44"/>
      <c r="E70" s="44"/>
      <c r="F70" s="44"/>
    </row>
    <row r="71" spans="2:6" s="10" customFormat="1" ht="14"/>
    <row r="72" spans="2:6" s="10" customFormat="1" ht="14"/>
    <row r="73" spans="2:6" s="10" customFormat="1" ht="14"/>
    <row r="74" spans="2:6" s="10" customFormat="1" ht="14"/>
    <row r="75" spans="2:6" s="10" customFormat="1" ht="14"/>
    <row r="76" spans="2:6" s="10" customFormat="1" ht="14"/>
    <row r="77" spans="2:6" s="10" customFormat="1" ht="14"/>
    <row r="78" spans="2:6" s="10" customFormat="1" ht="14"/>
    <row r="79" spans="2:6" s="10" customFormat="1" ht="14"/>
    <row r="80" spans="2:6" s="10" customFormat="1" ht="14"/>
    <row r="81" s="10" customFormat="1" ht="14"/>
    <row r="82" s="10" customFormat="1" ht="14"/>
    <row r="83" s="10" customFormat="1" ht="14"/>
    <row r="84" s="10" customFormat="1" ht="14"/>
    <row r="85" s="10" customFormat="1" ht="14"/>
    <row r="86" s="10" customFormat="1" ht="14"/>
    <row r="87" s="10" customFormat="1" ht="14"/>
    <row r="88" s="10" customFormat="1" ht="14"/>
    <row r="89" s="10" customFormat="1" ht="14"/>
    <row r="90" s="10" customFormat="1" ht="14"/>
    <row r="91" s="10" customFormat="1" ht="14"/>
    <row r="92" s="10" customFormat="1" ht="14"/>
    <row r="93" s="10" customFormat="1" ht="14"/>
    <row r="94" s="10" customFormat="1" ht="14"/>
    <row r="95" s="10" customFormat="1" ht="14"/>
    <row r="96" s="10" customFormat="1" ht="14"/>
    <row r="97" s="10" customFormat="1" ht="14"/>
    <row r="98" s="10" customFormat="1" ht="14"/>
    <row r="99" s="10" customFormat="1" ht="14"/>
    <row r="100" s="10" customFormat="1" ht="14"/>
    <row r="101" s="10" customFormat="1" ht="14"/>
    <row r="102" s="10" customFormat="1" ht="14"/>
    <row r="103" s="10" customFormat="1" ht="14"/>
    <row r="104" s="10" customFormat="1" ht="14"/>
    <row r="105" s="10" customFormat="1" ht="14"/>
    <row r="106" s="10" customFormat="1" ht="14"/>
    <row r="107" s="10" customFormat="1" ht="14"/>
    <row r="108" s="10" customFormat="1" ht="14"/>
    <row r="109" s="10" customFormat="1" ht="14"/>
    <row r="110" s="10" customFormat="1" ht="14"/>
    <row r="111" s="10" customFormat="1" ht="14"/>
    <row r="112" s="10" customFormat="1" ht="14"/>
    <row r="113" s="10" customFormat="1" ht="14"/>
    <row r="114" s="10" customFormat="1" ht="14"/>
    <row r="115" s="10" customFormat="1" ht="14"/>
    <row r="116" s="10" customFormat="1" ht="14"/>
    <row r="117" s="10" customFormat="1" ht="14"/>
    <row r="118" s="10" customFormat="1" ht="14"/>
    <row r="119" s="10" customFormat="1" ht="14"/>
    <row r="120" s="10" customFormat="1" ht="14"/>
    <row r="121" s="10" customFormat="1" ht="14"/>
    <row r="122" s="10" customFormat="1" ht="14"/>
    <row r="123" s="10" customFormat="1" ht="14"/>
    <row r="124" s="10" customFormat="1" ht="14"/>
    <row r="125" s="10" customFormat="1" ht="14"/>
    <row r="126" s="10" customFormat="1" ht="14"/>
    <row r="127" s="10" customFormat="1" ht="14"/>
    <row r="128" s="10" customFormat="1" ht="14"/>
    <row r="129" s="10" customFormat="1" ht="14"/>
    <row r="130" s="10" customFormat="1" ht="14"/>
    <row r="131" s="10" customFormat="1" ht="14"/>
    <row r="132" s="10" customFormat="1" ht="14"/>
    <row r="133" s="10" customFormat="1" ht="14"/>
    <row r="134" s="10" customFormat="1" ht="14"/>
    <row r="135" s="10" customFormat="1" ht="14"/>
    <row r="136" s="10" customFormat="1" ht="14"/>
    <row r="137" s="10" customFormat="1" ht="14"/>
    <row r="138" s="10" customFormat="1" ht="14"/>
    <row r="139" s="10" customFormat="1" ht="14"/>
    <row r="140" s="10" customFormat="1" ht="14"/>
    <row r="141" s="10" customFormat="1" ht="14"/>
    <row r="142" s="10" customFormat="1" ht="14"/>
    <row r="143" s="10" customFormat="1" ht="14"/>
    <row r="144" s="10" customFormat="1" ht="14"/>
    <row r="145" s="10" customFormat="1" ht="14"/>
    <row r="146" s="10" customFormat="1" ht="14"/>
    <row r="147" s="10" customFormat="1" ht="14"/>
    <row r="148" s="10" customFormat="1" ht="14"/>
    <row r="149" s="10" customFormat="1" ht="14"/>
    <row r="150" s="10" customFormat="1" ht="14"/>
    <row r="151" s="10" customFormat="1" ht="14"/>
    <row r="152" s="10" customFormat="1" ht="14"/>
    <row r="153" s="10" customFormat="1" ht="14"/>
    <row r="154" s="10" customFormat="1" ht="14"/>
    <row r="155" s="10" customFormat="1" ht="14"/>
    <row r="156" s="10" customFormat="1" ht="14"/>
    <row r="157" s="10" customFormat="1" ht="14"/>
    <row r="158" s="10" customFormat="1" ht="14"/>
    <row r="159" s="10" customFormat="1" ht="14"/>
    <row r="160" s="10" customFormat="1" ht="14"/>
    <row r="161" s="10" customFormat="1" ht="14"/>
    <row r="162" s="10" customFormat="1" ht="14"/>
    <row r="163" s="10" customFormat="1" ht="14"/>
    <row r="164" s="10" customFormat="1" ht="14"/>
    <row r="165" s="10" customFormat="1" ht="14"/>
    <row r="166" s="10" customFormat="1" ht="14"/>
    <row r="167" s="10" customFormat="1" ht="14"/>
    <row r="168" s="10" customFormat="1" ht="14"/>
    <row r="169" s="10" customFormat="1" ht="14"/>
    <row r="170" s="10" customFormat="1" ht="14"/>
    <row r="171" s="10" customFormat="1" ht="14"/>
    <row r="172" s="10" customFormat="1" ht="14"/>
    <row r="173" s="10" customFormat="1" ht="14"/>
    <row r="174" s="10" customFormat="1" ht="14"/>
    <row r="175" s="10" customFormat="1" ht="14"/>
    <row r="176" s="10" customFormat="1" ht="14"/>
    <row r="177" s="10" customFormat="1" ht="14"/>
    <row r="178" s="10" customFormat="1" ht="14"/>
    <row r="179" s="10" customFormat="1" ht="14"/>
    <row r="180" s="10" customFormat="1" ht="14"/>
    <row r="181" s="10" customFormat="1" ht="14"/>
    <row r="182" s="10" customFormat="1" ht="14"/>
    <row r="183" s="10" customFormat="1" ht="14"/>
    <row r="184" s="10" customFormat="1" ht="14"/>
    <row r="185" s="10" customFormat="1" ht="14"/>
    <row r="186" s="10" customFormat="1" ht="14"/>
    <row r="187" s="10" customFormat="1" ht="14"/>
    <row r="188" s="10" customFormat="1" ht="14"/>
    <row r="189" s="10" customFormat="1" ht="14"/>
    <row r="190" s="10" customFormat="1" ht="14"/>
    <row r="191" s="10" customFormat="1" ht="14"/>
    <row r="192" s="10" customFormat="1" ht="14"/>
    <row r="193" s="10" customFormat="1" ht="14"/>
    <row r="194" s="10" customFormat="1" ht="14"/>
    <row r="195" s="10" customFormat="1" ht="14"/>
    <row r="196" s="10" customFormat="1" ht="14"/>
    <row r="197" s="10" customFormat="1" ht="14"/>
    <row r="198" s="10" customFormat="1" ht="14"/>
    <row r="199" s="10" customFormat="1" ht="14"/>
    <row r="200" s="10" customFormat="1" ht="14"/>
    <row r="201" s="10" customFormat="1" ht="14"/>
    <row r="202" s="10" customFormat="1" ht="14"/>
    <row r="203" s="10" customFormat="1" ht="14"/>
    <row r="204" s="10" customFormat="1" ht="14"/>
    <row r="205" s="10" customFormat="1" ht="14"/>
    <row r="206" s="10" customFormat="1" ht="14"/>
    <row r="207" s="10" customFormat="1" ht="14"/>
    <row r="208" s="10" customFormat="1" ht="14"/>
    <row r="209" s="10" customFormat="1" ht="14"/>
    <row r="210" s="10" customFormat="1" ht="14"/>
    <row r="211" s="10" customFormat="1" ht="14"/>
    <row r="212" s="10" customFormat="1" ht="14"/>
    <row r="213" s="10" customFormat="1" ht="14"/>
    <row r="214" s="10" customFormat="1" ht="14"/>
    <row r="215" s="10" customFormat="1" ht="14"/>
    <row r="216" s="10" customFormat="1" ht="14"/>
    <row r="217" s="10" customFormat="1" ht="14"/>
    <row r="218" s="10" customFormat="1" ht="14"/>
    <row r="219" s="10" customFormat="1" ht="14"/>
    <row r="220" s="10" customFormat="1" ht="14"/>
    <row r="221" s="10" customFormat="1" ht="14"/>
    <row r="222" s="10" customFormat="1" ht="14"/>
    <row r="223" s="10" customFormat="1" ht="14"/>
    <row r="224" s="10" customFormat="1" ht="14"/>
    <row r="225" s="10" customFormat="1" ht="14"/>
    <row r="226" s="10" customFormat="1" ht="14"/>
    <row r="227" s="10" customFormat="1" ht="14"/>
    <row r="228" s="10" customFormat="1" ht="14"/>
    <row r="229" s="10" customFormat="1" ht="14"/>
    <row r="230" s="10" customFormat="1" ht="14"/>
    <row r="231" s="10" customFormat="1" ht="14"/>
    <row r="232" s="10" customFormat="1" ht="14"/>
    <row r="233" s="10" customFormat="1" ht="14"/>
    <row r="234" s="10" customFormat="1" ht="14"/>
    <row r="235" s="10" customFormat="1" ht="14"/>
    <row r="236" s="10" customFormat="1" ht="14"/>
    <row r="237" s="10" customFormat="1" ht="14"/>
    <row r="238" s="10" customFormat="1" ht="14"/>
    <row r="239" s="10" customFormat="1" ht="14"/>
    <row r="240" s="10" customFormat="1" ht="14"/>
    <row r="241" s="10" customFormat="1" ht="14"/>
    <row r="242" s="10" customFormat="1" ht="14"/>
    <row r="243" s="10" customFormat="1" ht="14"/>
    <row r="244" s="10" customFormat="1" ht="14"/>
    <row r="245" s="10" customFormat="1" ht="14"/>
    <row r="246" s="10" customFormat="1" ht="14"/>
    <row r="247" s="10" customFormat="1" ht="14"/>
    <row r="248" s="10" customFormat="1" ht="14"/>
    <row r="249" s="10" customFormat="1" ht="14"/>
    <row r="250" s="10" customFormat="1" ht="14"/>
    <row r="251" s="10" customFormat="1" ht="14"/>
    <row r="252" s="10" customFormat="1" ht="14"/>
    <row r="253" s="10" customFormat="1" ht="14"/>
    <row r="254" s="10" customFormat="1" ht="14"/>
    <row r="255" s="10" customFormat="1" ht="14"/>
    <row r="256" s="10" customFormat="1" ht="14"/>
    <row r="257" s="10" customFormat="1" ht="14"/>
    <row r="258" s="10" customFormat="1" ht="14"/>
    <row r="259" s="10" customFormat="1" ht="14"/>
    <row r="260" s="10" customFormat="1" ht="14"/>
    <row r="261" s="10" customFormat="1" ht="14"/>
    <row r="262" s="10" customFormat="1" ht="14"/>
    <row r="263" s="10" customFormat="1" ht="14"/>
    <row r="264" s="10" customFormat="1" ht="14"/>
    <row r="265" s="10" customFormat="1" ht="14"/>
    <row r="266" s="10" customFormat="1" ht="14"/>
    <row r="267" s="10" customFormat="1" ht="14"/>
    <row r="268" s="10" customFormat="1" ht="14"/>
    <row r="269" s="10" customFormat="1" ht="14"/>
    <row r="270" s="10" customFormat="1" ht="14"/>
    <row r="271" s="10" customFormat="1" ht="14"/>
    <row r="272" s="10" customFormat="1" ht="14"/>
    <row r="273" s="10" customFormat="1" ht="14"/>
    <row r="274" s="10" customFormat="1" ht="14"/>
    <row r="275" s="10" customFormat="1" ht="14"/>
    <row r="276" s="10" customFormat="1" ht="14"/>
    <row r="277" s="10" customFormat="1" ht="14"/>
    <row r="278" s="10" customFormat="1" ht="14"/>
    <row r="279" s="10" customFormat="1" ht="14"/>
    <row r="280" s="10" customFormat="1" ht="14"/>
    <row r="281" s="10" customFormat="1" ht="14"/>
    <row r="282" s="10" customFormat="1" ht="14"/>
    <row r="283" s="10" customFormat="1" ht="14"/>
    <row r="284" s="10" customFormat="1" ht="14"/>
    <row r="285" s="10" customFormat="1" ht="14"/>
    <row r="286" s="10" customFormat="1" ht="14"/>
    <row r="287" s="10" customFormat="1" ht="14"/>
    <row r="288" s="10" customFormat="1" ht="14"/>
    <row r="289" s="10" customFormat="1" ht="14"/>
    <row r="290" s="10" customFormat="1" ht="14"/>
    <row r="291" s="10" customFormat="1" ht="14"/>
    <row r="292" s="10" customFormat="1" ht="14"/>
    <row r="293" s="10" customFormat="1" ht="14"/>
    <row r="294" s="10" customFormat="1" ht="14"/>
    <row r="295" s="10" customFormat="1" ht="14"/>
    <row r="296" s="10" customFormat="1" ht="14"/>
    <row r="297" s="10" customFormat="1" ht="14"/>
    <row r="298" s="10" customFormat="1" ht="14"/>
    <row r="299" s="10" customFormat="1" ht="14"/>
    <row r="300" s="10" customFormat="1" ht="14"/>
    <row r="301" s="10" customFormat="1" ht="14"/>
    <row r="302" s="10" customFormat="1" ht="14"/>
    <row r="303" s="10" customFormat="1" ht="14"/>
    <row r="304" s="10" customFormat="1" ht="14"/>
    <row r="305" s="10" customFormat="1" ht="14"/>
    <row r="306" s="10" customFormat="1" ht="14"/>
    <row r="307" s="10" customFormat="1" ht="14"/>
    <row r="308" s="10" customFormat="1" ht="14"/>
    <row r="309" s="10" customFormat="1" ht="14"/>
    <row r="310" s="10" customFormat="1" ht="14"/>
    <row r="311" s="10" customFormat="1" ht="14"/>
    <row r="312" s="10" customFormat="1" ht="14"/>
    <row r="313" s="10" customFormat="1" ht="14"/>
    <row r="314" s="10" customFormat="1" ht="14"/>
    <row r="315" s="10" customFormat="1" ht="14"/>
    <row r="316" s="10" customFormat="1" ht="14"/>
    <row r="317" s="10" customFormat="1" ht="14"/>
    <row r="318" s="10" customFormat="1" ht="14"/>
    <row r="319" s="10" customFormat="1" ht="14"/>
    <row r="320" s="10" customFormat="1" ht="14"/>
    <row r="321" s="10" customFormat="1" ht="14"/>
    <row r="322" s="10" customFormat="1" ht="14"/>
    <row r="323" s="10" customFormat="1" ht="14"/>
    <row r="324" s="10" customFormat="1" ht="14"/>
    <row r="325" s="10" customFormat="1" ht="14"/>
    <row r="326" s="10" customFormat="1" ht="14"/>
    <row r="327" s="10" customFormat="1" ht="14"/>
    <row r="328" s="10" customFormat="1" ht="14"/>
    <row r="329" s="10" customFormat="1" ht="14"/>
    <row r="330" s="10" customFormat="1" ht="14"/>
    <row r="331" s="10" customFormat="1" ht="14"/>
    <row r="332" s="10" customFormat="1" ht="14"/>
    <row r="333" s="10" customFormat="1" ht="14"/>
    <row r="334" s="10" customFormat="1" ht="14"/>
    <row r="335" s="10" customFormat="1" ht="14"/>
    <row r="336" s="10" customFormat="1" ht="14"/>
    <row r="337" s="10" customFormat="1" ht="14"/>
    <row r="338" s="10" customFormat="1" ht="14"/>
    <row r="339" s="10" customFormat="1" ht="14"/>
    <row r="340" s="10" customFormat="1" ht="14"/>
    <row r="341" s="10" customFormat="1" ht="14"/>
    <row r="342" s="10" customFormat="1" ht="14"/>
    <row r="343" s="10" customFormat="1" ht="14"/>
    <row r="344" s="10" customFormat="1" ht="14"/>
    <row r="345" s="10" customFormat="1" ht="14"/>
    <row r="346" s="10" customFormat="1" ht="14"/>
    <row r="347" s="10" customFormat="1" ht="14"/>
    <row r="348" s="10" customFormat="1" ht="14"/>
    <row r="349" s="10" customFormat="1" ht="14"/>
    <row r="350" s="10" customFormat="1" ht="14"/>
    <row r="351" s="10" customFormat="1" ht="14"/>
    <row r="352" s="10" customFormat="1" ht="14"/>
    <row r="353" s="10" customFormat="1" ht="14"/>
    <row r="354" s="10" customFormat="1" ht="14"/>
    <row r="355" s="10" customFormat="1" ht="14"/>
    <row r="356" s="10" customFormat="1" ht="14"/>
    <row r="357" s="10" customFormat="1" ht="14"/>
    <row r="358" s="10" customFormat="1" ht="14"/>
    <row r="359" s="10" customFormat="1" ht="14"/>
    <row r="360" s="10" customFormat="1" ht="14"/>
    <row r="361" s="10" customFormat="1" ht="14"/>
    <row r="362" s="10" customFormat="1" ht="14"/>
    <row r="363" s="10" customFormat="1" ht="14"/>
    <row r="364" s="10" customFormat="1" ht="14"/>
    <row r="365" s="10" customFormat="1" ht="14"/>
    <row r="366" s="10" customFormat="1" ht="14"/>
    <row r="367" s="10" customFormat="1" ht="14"/>
    <row r="368" s="10" customFormat="1" ht="14"/>
    <row r="369" s="10" customFormat="1" ht="14"/>
    <row r="370" s="10" customFormat="1" ht="14"/>
    <row r="371" s="10" customFormat="1" ht="14"/>
    <row r="372" s="10" customFormat="1" ht="14"/>
    <row r="373" s="10" customFormat="1" ht="14"/>
    <row r="374" s="10" customFormat="1" ht="14"/>
    <row r="375" s="10" customFormat="1" ht="14"/>
    <row r="376" s="10" customFormat="1" ht="14"/>
    <row r="377" s="10" customFormat="1" ht="14"/>
    <row r="378" s="10" customFormat="1" ht="14"/>
    <row r="379" s="10" customFormat="1" ht="14"/>
    <row r="380" s="10" customFormat="1" ht="14"/>
    <row r="381" s="10" customFormat="1" ht="14"/>
    <row r="382" s="10" customFormat="1" ht="14"/>
    <row r="383" s="10" customFormat="1" ht="14"/>
    <row r="384" s="10" customFormat="1" ht="14"/>
    <row r="385" s="10" customFormat="1" ht="14"/>
    <row r="386" s="10" customFormat="1" ht="14"/>
    <row r="387" s="10" customFormat="1" ht="14"/>
    <row r="388" s="10" customFormat="1" ht="14"/>
    <row r="389" s="10" customFormat="1" ht="14"/>
    <row r="390" s="10" customFormat="1" ht="14"/>
    <row r="391" s="10" customFormat="1" ht="14"/>
    <row r="392" s="10" customFormat="1" ht="14"/>
    <row r="393" s="10" customFormat="1" ht="14"/>
    <row r="394" s="10" customFormat="1" ht="14"/>
    <row r="395" s="10" customFormat="1" ht="14"/>
    <row r="396" s="10" customFormat="1" ht="14"/>
    <row r="397" s="10" customFormat="1" ht="14"/>
    <row r="398" s="10" customFormat="1" ht="14"/>
    <row r="399" s="10" customFormat="1" ht="14"/>
    <row r="400" s="10" customFormat="1" ht="14"/>
    <row r="401" s="10" customFormat="1" ht="14"/>
    <row r="402" s="10" customFormat="1" ht="14"/>
    <row r="403" s="10" customFormat="1" ht="14"/>
    <row r="404" s="10" customFormat="1" ht="14"/>
    <row r="405" s="10" customFormat="1" ht="14"/>
    <row r="406" s="10" customFormat="1" ht="14"/>
    <row r="407" s="10" customFormat="1" ht="14"/>
    <row r="408" s="10" customFormat="1" ht="14"/>
    <row r="409" s="10" customFormat="1" ht="14"/>
    <row r="410" s="10" customFormat="1" ht="14"/>
    <row r="411" s="10" customFormat="1" ht="14"/>
    <row r="412" s="10" customFormat="1" ht="14"/>
    <row r="413" s="10" customFormat="1" ht="14"/>
    <row r="414" s="10" customFormat="1" ht="14"/>
    <row r="415" s="10" customFormat="1" ht="14"/>
    <row r="416" s="10" customFormat="1" ht="14"/>
    <row r="417" s="10" customFormat="1" ht="14"/>
    <row r="418" s="10" customFormat="1" ht="14"/>
    <row r="419" s="10" customFormat="1" ht="14"/>
    <row r="420" s="10" customFormat="1" ht="14"/>
    <row r="421" s="10" customFormat="1" ht="14"/>
    <row r="422" s="10" customFormat="1" ht="14"/>
    <row r="423" s="10" customFormat="1" ht="14"/>
    <row r="424" s="10" customFormat="1" ht="14"/>
    <row r="425" s="10" customFormat="1" ht="14"/>
    <row r="426" s="10" customFormat="1" ht="14"/>
    <row r="427" s="10" customFormat="1" ht="14"/>
    <row r="428" s="10" customFormat="1" ht="14"/>
    <row r="429" s="10" customFormat="1" ht="14"/>
    <row r="430" s="10" customFormat="1" ht="14"/>
    <row r="431" s="10" customFormat="1" ht="14"/>
    <row r="432" s="10" customFormat="1" ht="14"/>
    <row r="433" s="10" customFormat="1" ht="14"/>
    <row r="434" s="10" customFormat="1" ht="14"/>
    <row r="435" s="10" customFormat="1" ht="14"/>
    <row r="436" s="10" customFormat="1" ht="14"/>
    <row r="437" s="10" customFormat="1" ht="14"/>
    <row r="438" s="10" customFormat="1" ht="14"/>
    <row r="439" s="10" customFormat="1" ht="14"/>
    <row r="440" s="10" customFormat="1" ht="14"/>
    <row r="441" s="10" customFormat="1" ht="14"/>
    <row r="442" s="10" customFormat="1" ht="14"/>
    <row r="443" s="10" customFormat="1" ht="14"/>
    <row r="444" s="10" customFormat="1" ht="14"/>
    <row r="445" s="10" customFormat="1" ht="14"/>
    <row r="446" s="10" customFormat="1" ht="14"/>
    <row r="447" s="10" customFormat="1" ht="14"/>
    <row r="448" s="10" customFormat="1" ht="14"/>
    <row r="449" s="10" customFormat="1" ht="14"/>
    <row r="450" s="10" customFormat="1" ht="14"/>
    <row r="451" s="10" customFormat="1" ht="14"/>
    <row r="452" s="10" customFormat="1" ht="14"/>
    <row r="453" s="10" customFormat="1" ht="14"/>
    <row r="454" s="10" customFormat="1" ht="14"/>
    <row r="455" s="10" customFormat="1" ht="14"/>
    <row r="456" s="10" customFormat="1" ht="14"/>
    <row r="457" s="10" customFormat="1" ht="14"/>
    <row r="458" s="10" customFormat="1" ht="14"/>
    <row r="459" s="10" customFormat="1" ht="14"/>
    <row r="460" s="10" customFormat="1" ht="14"/>
    <row r="461" s="10" customFormat="1" ht="14"/>
    <row r="462" s="10" customFormat="1" ht="14"/>
    <row r="463" s="10" customFormat="1" ht="14"/>
    <row r="464" s="10" customFormat="1" ht="14"/>
    <row r="465" s="10" customFormat="1" ht="14"/>
    <row r="466" s="10" customFormat="1" ht="14"/>
    <row r="467" s="10" customFormat="1" ht="14"/>
    <row r="468" s="10" customFormat="1" ht="14"/>
    <row r="469" s="10" customFormat="1" ht="14"/>
    <row r="470" s="10" customFormat="1" ht="14"/>
    <row r="471" s="10" customFormat="1" ht="14"/>
    <row r="472" s="10" customFormat="1" ht="14"/>
    <row r="473" s="10" customFormat="1" ht="14"/>
    <row r="474" s="10" customFormat="1" ht="14"/>
    <row r="475" s="10" customFormat="1" ht="14"/>
    <row r="476" s="10" customFormat="1" ht="14"/>
    <row r="477" s="10" customFormat="1" ht="14"/>
    <row r="478" s="10" customFormat="1" ht="14"/>
    <row r="479" s="10" customFormat="1" ht="14"/>
    <row r="480" s="10" customFormat="1" ht="14"/>
    <row r="481" s="10" customFormat="1" ht="14"/>
    <row r="482" s="10" customFormat="1" ht="14"/>
    <row r="483" s="10" customFormat="1" ht="14"/>
    <row r="484" s="10" customFormat="1" ht="14"/>
    <row r="485" s="10" customFormat="1" ht="14"/>
    <row r="486" s="10" customFormat="1" ht="14"/>
    <row r="487" s="10" customFormat="1" ht="14"/>
    <row r="488" s="10" customFormat="1" ht="14"/>
    <row r="489" s="10" customFormat="1" ht="14"/>
    <row r="490" s="10" customFormat="1" ht="14"/>
    <row r="491" s="10" customFormat="1" ht="14"/>
    <row r="492" s="10" customFormat="1" ht="14"/>
    <row r="493" s="10" customFormat="1" ht="14"/>
    <row r="494" s="10" customFormat="1" ht="14"/>
    <row r="495" s="10" customFormat="1" ht="14"/>
    <row r="496" s="10" customFormat="1" ht="14"/>
    <row r="497" s="10" customFormat="1" ht="14"/>
    <row r="498" s="10" customFormat="1" ht="14"/>
    <row r="499" s="10" customFormat="1" ht="14"/>
    <row r="500" s="10" customFormat="1" ht="14"/>
    <row r="501" s="10" customFormat="1" ht="14"/>
    <row r="502" s="10" customFormat="1" ht="14"/>
    <row r="503" s="10" customFormat="1" ht="14"/>
    <row r="504" s="10" customFormat="1" ht="14"/>
    <row r="505" s="10" customFormat="1" ht="14"/>
    <row r="506" s="10" customFormat="1" ht="14"/>
    <row r="507" s="10" customFormat="1" ht="14"/>
    <row r="508" s="10" customFormat="1" ht="14"/>
    <row r="509" s="10" customFormat="1" ht="14"/>
    <row r="510" s="10" customFormat="1" ht="14"/>
    <row r="511" s="10" customFormat="1" ht="14"/>
    <row r="512" s="10" customFormat="1" ht="14"/>
    <row r="513" s="10" customFormat="1" ht="14"/>
    <row r="514" s="10" customFormat="1" ht="14"/>
    <row r="515" s="10" customFormat="1" ht="14"/>
    <row r="516" s="10" customFormat="1" ht="14"/>
    <row r="517" s="10" customFormat="1" ht="14"/>
    <row r="518" s="10" customFormat="1" ht="14"/>
    <row r="519" s="10" customFormat="1" ht="14"/>
    <row r="520" s="10" customFormat="1" ht="14"/>
    <row r="521" s="10" customFormat="1" ht="14"/>
    <row r="522" s="10" customFormat="1" ht="14"/>
    <row r="523" s="10" customFormat="1" ht="14"/>
    <row r="524" s="10" customFormat="1" ht="14"/>
    <row r="525" s="10" customFormat="1" ht="14"/>
    <row r="526" s="10" customFormat="1" ht="14"/>
    <row r="527" s="10" customFormat="1" ht="14"/>
    <row r="528" s="10" customFormat="1" ht="14"/>
    <row r="529" s="10" customFormat="1" ht="14"/>
    <row r="530" s="10" customFormat="1" ht="14"/>
    <row r="531" s="10" customFormat="1" ht="14"/>
    <row r="532" s="10" customFormat="1" ht="14"/>
    <row r="533" s="10" customFormat="1" ht="14"/>
    <row r="534" s="10" customFormat="1" ht="14"/>
    <row r="535" s="10" customFormat="1" ht="14"/>
    <row r="536" s="10" customFormat="1" ht="14"/>
    <row r="537" s="10" customFormat="1" ht="14"/>
    <row r="538" s="10" customFormat="1" ht="14"/>
    <row r="539" s="10" customFormat="1" ht="14"/>
    <row r="540" s="10" customFormat="1" ht="14"/>
    <row r="541" s="10" customFormat="1" ht="14"/>
    <row r="542" s="10" customFormat="1" ht="14"/>
    <row r="543" s="10" customFormat="1" ht="14"/>
    <row r="544" s="10" customFormat="1" ht="14"/>
    <row r="545" s="10" customFormat="1" ht="14"/>
    <row r="546" s="10" customFormat="1" ht="14"/>
    <row r="547" s="10" customFormat="1" ht="14"/>
    <row r="548" s="10" customFormat="1" ht="14"/>
    <row r="549" s="10" customFormat="1" ht="14"/>
    <row r="550" s="10" customFormat="1" ht="14"/>
    <row r="551" s="10" customFormat="1" ht="14"/>
    <row r="552" s="10" customFormat="1" ht="14"/>
    <row r="553" s="10" customFormat="1" ht="14"/>
    <row r="554" s="10" customFormat="1" ht="14"/>
    <row r="555" s="10" customFormat="1" ht="14"/>
    <row r="556" s="10" customFormat="1" ht="14"/>
    <row r="557" s="10" customFormat="1" ht="14"/>
    <row r="558" s="10" customFormat="1" ht="14"/>
    <row r="559" s="10" customFormat="1" ht="14"/>
    <row r="560" s="10" customFormat="1" ht="14"/>
    <row r="561" s="10" customFormat="1" ht="14"/>
    <row r="562" s="10" customFormat="1" ht="14"/>
    <row r="563" s="10" customFormat="1" ht="14"/>
  </sheetData>
  <mergeCells count="10">
    <mergeCell ref="B18:G18"/>
    <mergeCell ref="B19:G19"/>
    <mergeCell ref="B55:F55"/>
    <mergeCell ref="A1:D1"/>
    <mergeCell ref="A4:C4"/>
    <mergeCell ref="A9:C9"/>
    <mergeCell ref="A36:D36"/>
    <mergeCell ref="B13:F13"/>
    <mergeCell ref="B15:G15"/>
    <mergeCell ref="B17:F17"/>
  </mergeCells>
  <phoneticPr fontId="2" type="noConversion"/>
  <pageMargins left="0.98425196850393704" right="0.59055118110236227" top="0.59055118110236227" bottom="0.59055118110236227" header="0.39370078740157483" footer="0.3149606299212598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1:AA44"/>
  <sheetViews>
    <sheetView showGridLines="0" zoomScaleNormal="100" zoomScaleSheetLayoutView="100" workbookViewId="0">
      <selection activeCell="H6" sqref="H6"/>
    </sheetView>
  </sheetViews>
  <sheetFormatPr baseColWidth="10" defaultColWidth="11.453125" defaultRowHeight="12.5"/>
  <cols>
    <col min="1" max="1" width="3.7265625" style="149" customWidth="1"/>
    <col min="2" max="2" width="2.54296875" style="149" customWidth="1"/>
    <col min="3" max="3" width="4.1796875" style="149" customWidth="1"/>
    <col min="4" max="4" width="3.26953125" style="149" customWidth="1"/>
    <col min="5" max="5" width="9.7265625" style="149" customWidth="1"/>
    <col min="6" max="6" width="8.26953125" style="149" customWidth="1"/>
    <col min="7" max="7" width="12.26953125" style="149" customWidth="1"/>
    <col min="8" max="8" width="18.26953125" style="149" customWidth="1"/>
    <col min="9" max="9" width="7.81640625" style="149" customWidth="1"/>
    <col min="10" max="10" width="7.453125" style="149" customWidth="1"/>
    <col min="11" max="11" width="3.26953125" style="149" customWidth="1"/>
    <col min="12" max="13" width="6.26953125" style="149" customWidth="1"/>
    <col min="14" max="14" width="3" style="149" customWidth="1"/>
    <col min="15" max="15" width="3.26953125" style="149" customWidth="1"/>
    <col min="16" max="16" width="6.26953125" style="149" customWidth="1"/>
    <col min="17" max="17" width="3" style="149" customWidth="1"/>
    <col min="18" max="18" width="3.453125" style="149" customWidth="1"/>
    <col min="19" max="23" width="6.26953125" style="149" customWidth="1"/>
    <col min="24" max="24" width="1" style="216" customWidth="1"/>
    <col min="25" max="16384" width="11.453125" style="149"/>
  </cols>
  <sheetData>
    <row r="1" spans="1:24" ht="24" customHeight="1">
      <c r="A1" s="716" t="s">
        <v>114</v>
      </c>
      <c r="B1" s="707"/>
      <c r="C1" s="707"/>
      <c r="D1" s="707"/>
      <c r="E1" s="707"/>
      <c r="F1" s="218" t="str">
        <f>IF(Festsetzungsbescheid!H25=0," ",Festsetzungsbescheid!H25)</f>
        <v xml:space="preserve"> </v>
      </c>
      <c r="G1" s="707" t="s">
        <v>214</v>
      </c>
      <c r="H1" s="707"/>
      <c r="I1" s="707"/>
      <c r="J1" s="707"/>
      <c r="K1" s="707"/>
      <c r="L1" s="707"/>
      <c r="M1" s="707"/>
      <c r="N1" s="707"/>
      <c r="O1" s="707"/>
      <c r="P1" s="707"/>
      <c r="Q1" s="707"/>
      <c r="R1" s="707"/>
      <c r="S1" s="707"/>
      <c r="T1" s="707"/>
      <c r="U1" s="707" t="s">
        <v>76</v>
      </c>
      <c r="V1" s="707"/>
      <c r="W1" s="708"/>
      <c r="X1" s="148"/>
    </row>
    <row r="2" spans="1:24" ht="17.25" customHeight="1">
      <c r="A2" s="717" t="s">
        <v>215</v>
      </c>
      <c r="B2" s="718"/>
      <c r="C2" s="718"/>
      <c r="D2" s="718"/>
      <c r="E2" s="718"/>
      <c r="F2" s="718"/>
      <c r="G2" s="718"/>
      <c r="H2" s="718"/>
      <c r="I2" s="719" t="str">
        <f>IF(ISBLANK(Festsetzungsbescheid!C27)," ",Festsetzungsbescheid!C27)</f>
        <v xml:space="preserve"> </v>
      </c>
      <c r="J2" s="719"/>
      <c r="K2" s="719"/>
      <c r="L2" s="719"/>
      <c r="M2" s="719"/>
      <c r="N2" s="719"/>
      <c r="O2" s="719"/>
      <c r="P2" s="719"/>
      <c r="Q2" s="719"/>
      <c r="R2" s="719"/>
      <c r="S2" s="719"/>
      <c r="T2" s="719"/>
      <c r="U2" s="709" t="s">
        <v>138</v>
      </c>
      <c r="V2" s="709"/>
      <c r="W2" s="710"/>
      <c r="X2" s="150"/>
    </row>
    <row r="3" spans="1:24" ht="4.5" customHeigh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2"/>
    </row>
    <row r="4" spans="1:24" ht="6.75" customHeight="1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2"/>
    </row>
    <row r="5" spans="1:24" ht="12.75" customHeight="1">
      <c r="A5" s="153" t="s">
        <v>176</v>
      </c>
      <c r="B5" s="153" t="s">
        <v>177</v>
      </c>
      <c r="C5" s="153"/>
      <c r="D5" s="154"/>
      <c r="E5" s="154"/>
      <c r="F5" s="155"/>
      <c r="G5" s="155"/>
      <c r="H5" s="155"/>
      <c r="I5" s="155"/>
      <c r="J5" s="155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2"/>
    </row>
    <row r="6" spans="1:24" s="161" customFormat="1" ht="15.75" customHeight="1">
      <c r="A6" s="156"/>
      <c r="B6" s="156"/>
      <c r="C6" s="156" t="s">
        <v>178</v>
      </c>
      <c r="D6" s="156"/>
      <c r="E6" s="156"/>
      <c r="F6" s="156"/>
      <c r="G6" s="157"/>
      <c r="H6" s="495"/>
      <c r="I6" s="157" t="s">
        <v>169</v>
      </c>
      <c r="J6" s="157"/>
      <c r="K6" s="497"/>
      <c r="L6" s="156" t="s">
        <v>179</v>
      </c>
      <c r="M6" s="158"/>
      <c r="N6" s="156"/>
      <c r="O6" s="156"/>
      <c r="P6" s="159"/>
      <c r="Q6" s="159"/>
      <c r="R6" s="159"/>
      <c r="S6" s="159"/>
      <c r="T6" s="711"/>
      <c r="U6" s="712"/>
      <c r="V6" s="154" t="s">
        <v>180</v>
      </c>
      <c r="W6" s="151"/>
      <c r="X6" s="160"/>
    </row>
    <row r="7" spans="1:24" s="161" customFormat="1" ht="4" customHeight="1">
      <c r="A7" s="156"/>
      <c r="B7" s="156"/>
      <c r="C7" s="156"/>
      <c r="D7" s="156"/>
      <c r="E7" s="156"/>
      <c r="F7" s="156"/>
      <c r="G7" s="157"/>
      <c r="H7" s="162"/>
      <c r="I7" s="157"/>
      <c r="J7" s="157"/>
      <c r="K7" s="157"/>
      <c r="L7" s="156"/>
      <c r="M7" s="158"/>
      <c r="N7" s="156"/>
      <c r="O7" s="156"/>
      <c r="P7" s="159"/>
      <c r="Q7" s="159"/>
      <c r="R7" s="159"/>
      <c r="S7" s="159"/>
      <c r="T7" s="163"/>
      <c r="U7" s="164"/>
      <c r="V7" s="154"/>
      <c r="W7" s="151"/>
      <c r="X7" s="160"/>
    </row>
    <row r="8" spans="1:24" s="161" customFormat="1" ht="15.75" customHeight="1">
      <c r="A8" s="156"/>
      <c r="B8" s="156"/>
      <c r="C8" s="156" t="s">
        <v>168</v>
      </c>
      <c r="D8" s="156"/>
      <c r="E8" s="156"/>
      <c r="F8" s="165"/>
      <c r="G8" s="166"/>
      <c r="H8" s="166"/>
      <c r="I8" s="166"/>
      <c r="J8" s="166"/>
      <c r="K8" s="157"/>
      <c r="L8" s="156" t="s">
        <v>181</v>
      </c>
      <c r="M8" s="156"/>
      <c r="N8" s="156"/>
      <c r="O8" s="156"/>
      <c r="P8" s="713"/>
      <c r="Q8" s="713"/>
      <c r="R8" s="713"/>
      <c r="S8" s="713"/>
      <c r="T8" s="713"/>
      <c r="U8" s="713"/>
      <c r="V8" s="713"/>
      <c r="W8" s="151"/>
      <c r="X8" s="160"/>
    </row>
    <row r="9" spans="1:24" s="161" customFormat="1" ht="4" customHeight="1">
      <c r="A9" s="156"/>
      <c r="B9" s="156"/>
      <c r="C9" s="156"/>
      <c r="D9" s="156"/>
      <c r="E9" s="156"/>
      <c r="F9" s="165"/>
      <c r="G9" s="166"/>
      <c r="H9" s="166"/>
      <c r="I9" s="166"/>
      <c r="J9" s="166"/>
      <c r="K9" s="157"/>
      <c r="L9" s="156"/>
      <c r="M9" s="156"/>
      <c r="N9" s="156"/>
      <c r="O9" s="156"/>
      <c r="P9" s="167"/>
      <c r="Q9" s="167"/>
      <c r="R9" s="167"/>
      <c r="S9" s="167"/>
      <c r="T9" s="167"/>
      <c r="U9" s="167"/>
      <c r="V9" s="167"/>
      <c r="W9" s="151"/>
      <c r="X9" s="160"/>
    </row>
    <row r="10" spans="1:24" s="161" customFormat="1" ht="15.75" customHeight="1">
      <c r="A10" s="156"/>
      <c r="B10" s="156"/>
      <c r="C10" s="156"/>
      <c r="D10" s="156"/>
      <c r="E10" s="156"/>
      <c r="F10" s="714" t="s">
        <v>182</v>
      </c>
      <c r="G10" s="714"/>
      <c r="H10" s="496"/>
      <c r="I10" s="156" t="s">
        <v>170</v>
      </c>
      <c r="J10" s="156"/>
      <c r="K10" s="498"/>
      <c r="L10" s="168" t="s">
        <v>396</v>
      </c>
      <c r="M10" s="168"/>
      <c r="N10" s="169"/>
      <c r="O10" s="169"/>
      <c r="P10" s="170"/>
      <c r="Q10" s="170"/>
      <c r="R10" s="170"/>
      <c r="S10" s="170"/>
      <c r="T10" s="170"/>
      <c r="U10" s="170"/>
      <c r="V10" s="156"/>
      <c r="W10" s="156"/>
      <c r="X10" s="160"/>
    </row>
    <row r="11" spans="1:24" s="161" customFormat="1" ht="15.75" customHeight="1">
      <c r="A11" s="156"/>
      <c r="B11" s="156"/>
      <c r="C11" s="156"/>
      <c r="D11" s="156"/>
      <c r="E11" s="156"/>
      <c r="F11" s="171"/>
      <c r="G11" s="156"/>
      <c r="H11" s="171" t="s">
        <v>171</v>
      </c>
      <c r="I11" s="156"/>
      <c r="J11" s="156"/>
      <c r="K11" s="172"/>
      <c r="L11" s="172" t="s">
        <v>183</v>
      </c>
      <c r="M11" s="173"/>
      <c r="N11" s="156"/>
      <c r="O11" s="156"/>
      <c r="P11" s="174"/>
      <c r="Q11" s="174"/>
      <c r="R11" s="174"/>
      <c r="S11" s="174"/>
      <c r="T11" s="174"/>
      <c r="U11" s="174"/>
      <c r="V11" s="156"/>
      <c r="W11" s="156"/>
      <c r="X11" s="157"/>
    </row>
    <row r="12" spans="1:24" s="161" customFormat="1" ht="4" customHeight="1">
      <c r="A12" s="156"/>
      <c r="B12" s="156"/>
      <c r="C12" s="156"/>
      <c r="D12" s="156"/>
      <c r="E12" s="156"/>
      <c r="F12" s="171"/>
      <c r="G12" s="156"/>
      <c r="H12" s="171"/>
      <c r="I12" s="156"/>
      <c r="J12" s="156"/>
      <c r="K12" s="172"/>
      <c r="L12" s="172"/>
      <c r="M12" s="173"/>
      <c r="N12" s="156"/>
      <c r="O12" s="156"/>
      <c r="P12" s="174"/>
      <c r="Q12" s="174"/>
      <c r="R12" s="174"/>
      <c r="S12" s="174"/>
      <c r="T12" s="174"/>
      <c r="U12" s="174"/>
      <c r="V12" s="156"/>
      <c r="W12" s="156"/>
      <c r="X12" s="157"/>
    </row>
    <row r="13" spans="1:24" s="161" customFormat="1" ht="15.75" customHeight="1">
      <c r="A13" s="156"/>
      <c r="B13" s="156"/>
      <c r="C13" s="156"/>
      <c r="D13" s="156"/>
      <c r="E13" s="156"/>
      <c r="F13" s="171"/>
      <c r="G13" s="156"/>
      <c r="H13" s="171"/>
      <c r="I13" s="156"/>
      <c r="J13" s="156"/>
      <c r="K13" s="498"/>
      <c r="L13" s="172" t="s">
        <v>397</v>
      </c>
      <c r="M13" s="173"/>
      <c r="N13" s="156"/>
      <c r="O13" s="156"/>
      <c r="P13" s="174"/>
      <c r="Q13" s="174"/>
      <c r="R13" s="174"/>
      <c r="S13" s="600"/>
      <c r="T13" s="600"/>
      <c r="U13" s="600"/>
      <c r="V13" s="156"/>
      <c r="W13" s="156"/>
      <c r="X13" s="157"/>
    </row>
    <row r="14" spans="1:24" s="161" customFormat="1" ht="15" customHeight="1">
      <c r="A14" s="153" t="s">
        <v>184</v>
      </c>
      <c r="B14" s="153" t="s">
        <v>408</v>
      </c>
      <c r="C14" s="156"/>
      <c r="D14" s="156"/>
      <c r="E14" s="156"/>
      <c r="F14" s="171"/>
      <c r="G14" s="156"/>
      <c r="H14" s="171"/>
      <c r="I14" s="156"/>
      <c r="J14" s="156"/>
      <c r="K14" s="172"/>
      <c r="L14" s="172"/>
      <c r="M14" s="173"/>
      <c r="N14" s="156"/>
      <c r="O14" s="156"/>
      <c r="P14" s="174"/>
      <c r="Q14" s="174"/>
      <c r="R14" s="174"/>
      <c r="S14" s="156"/>
      <c r="T14" s="156"/>
      <c r="U14" s="600"/>
      <c r="V14" s="156"/>
      <c r="W14" s="156"/>
      <c r="X14" s="157"/>
    </row>
    <row r="15" spans="1:24" s="161" customFormat="1" ht="4" customHeight="1">
      <c r="A15" s="175"/>
      <c r="B15" s="175"/>
      <c r="C15" s="175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60"/>
    </row>
    <row r="16" spans="1:24" s="161" customFormat="1" ht="17.25" customHeight="1">
      <c r="A16" s="175"/>
      <c r="B16" s="696" t="s">
        <v>409</v>
      </c>
      <c r="C16" s="697"/>
      <c r="D16" s="697"/>
      <c r="E16" s="697"/>
      <c r="F16" s="697"/>
      <c r="G16" s="697"/>
      <c r="H16" s="697"/>
      <c r="I16" s="697"/>
      <c r="J16" s="697"/>
      <c r="K16" s="698"/>
      <c r="L16" s="702" t="s">
        <v>185</v>
      </c>
      <c r="M16" s="703"/>
      <c r="N16" s="703"/>
      <c r="O16" s="703"/>
      <c r="P16" s="703"/>
      <c r="Q16" s="703"/>
      <c r="R16" s="703"/>
      <c r="S16" s="703"/>
      <c r="T16" s="703"/>
      <c r="U16" s="703"/>
      <c r="V16" s="703"/>
      <c r="W16" s="704"/>
      <c r="X16" s="160"/>
    </row>
    <row r="17" spans="1:27" s="161" customFormat="1" ht="17.25" customHeight="1">
      <c r="A17" s="175"/>
      <c r="B17" s="699"/>
      <c r="C17" s="700"/>
      <c r="D17" s="700"/>
      <c r="E17" s="700"/>
      <c r="F17" s="700"/>
      <c r="G17" s="700"/>
      <c r="H17" s="700"/>
      <c r="I17" s="700"/>
      <c r="J17" s="700"/>
      <c r="K17" s="701"/>
      <c r="L17" s="587" t="s">
        <v>15</v>
      </c>
      <c r="M17" s="587" t="s">
        <v>37</v>
      </c>
      <c r="N17" s="705" t="s">
        <v>38</v>
      </c>
      <c r="O17" s="706"/>
      <c r="P17" s="587" t="s">
        <v>23</v>
      </c>
      <c r="Q17" s="705" t="s">
        <v>186</v>
      </c>
      <c r="R17" s="706"/>
      <c r="S17" s="587" t="s">
        <v>187</v>
      </c>
      <c r="T17" s="587" t="s">
        <v>188</v>
      </c>
      <c r="U17" s="587" t="s">
        <v>189</v>
      </c>
      <c r="V17" s="587" t="s">
        <v>190</v>
      </c>
      <c r="W17" s="587" t="s">
        <v>191</v>
      </c>
      <c r="X17" s="176"/>
      <c r="Y17" s="176"/>
      <c r="Z17" s="176"/>
      <c r="AA17" s="176"/>
    </row>
    <row r="18" spans="1:27" s="161" customFormat="1" ht="15" customHeight="1">
      <c r="A18" s="175"/>
      <c r="B18" s="588"/>
      <c r="C18" s="589"/>
      <c r="D18" s="589"/>
      <c r="E18" s="589"/>
      <c r="F18" s="589"/>
      <c r="G18" s="589"/>
      <c r="H18" s="589"/>
      <c r="I18" s="589"/>
      <c r="J18" s="589"/>
      <c r="K18" s="590"/>
      <c r="L18" s="722" t="s">
        <v>402</v>
      </c>
      <c r="M18" s="723"/>
      <c r="N18" s="723"/>
      <c r="O18" s="723"/>
      <c r="P18" s="723"/>
      <c r="Q18" s="723"/>
      <c r="R18" s="723"/>
      <c r="S18" s="723"/>
      <c r="T18" s="723"/>
      <c r="U18" s="723"/>
      <c r="V18" s="723"/>
      <c r="W18" s="724"/>
      <c r="X18" s="176"/>
      <c r="Y18" s="176"/>
      <c r="Z18" s="176"/>
      <c r="AA18" s="176"/>
    </row>
    <row r="19" spans="1:27" s="161" customFormat="1" ht="14">
      <c r="A19" s="175"/>
      <c r="B19" s="177">
        <v>1</v>
      </c>
      <c r="C19" s="178" t="s">
        <v>192</v>
      </c>
      <c r="D19" s="179"/>
      <c r="E19" s="179"/>
      <c r="F19" s="179"/>
      <c r="G19" s="179"/>
      <c r="H19" s="179"/>
      <c r="I19" s="179"/>
      <c r="J19" s="179"/>
      <c r="K19" s="180"/>
      <c r="L19" s="499"/>
      <c r="M19" s="499"/>
      <c r="N19" s="720"/>
      <c r="O19" s="721"/>
      <c r="P19" s="499"/>
      <c r="Q19" s="720"/>
      <c r="R19" s="721"/>
      <c r="S19" s="499"/>
      <c r="T19" s="499"/>
      <c r="U19" s="499"/>
      <c r="V19" s="499"/>
      <c r="W19" s="499"/>
      <c r="X19" s="160"/>
    </row>
    <row r="20" spans="1:27" s="161" customFormat="1" ht="14">
      <c r="A20" s="175"/>
      <c r="B20" s="181">
        <v>2</v>
      </c>
      <c r="C20" s="182" t="s">
        <v>193</v>
      </c>
      <c r="D20" s="183"/>
      <c r="E20" s="183"/>
      <c r="F20" s="183"/>
      <c r="G20" s="184"/>
      <c r="H20" s="185"/>
      <c r="I20" s="185"/>
      <c r="J20" s="186"/>
      <c r="K20" s="187"/>
      <c r="L20" s="499"/>
      <c r="M20" s="499"/>
      <c r="N20" s="720"/>
      <c r="O20" s="721"/>
      <c r="P20" s="499"/>
      <c r="Q20" s="720"/>
      <c r="R20" s="721"/>
      <c r="S20" s="499"/>
      <c r="T20" s="499"/>
      <c r="U20" s="499"/>
      <c r="V20" s="499"/>
      <c r="W20" s="499"/>
      <c r="X20" s="160"/>
    </row>
    <row r="21" spans="1:27" s="161" customFormat="1" ht="14">
      <c r="A21" s="175"/>
      <c r="B21" s="188"/>
      <c r="C21" s="189" t="s">
        <v>194</v>
      </c>
      <c r="D21" s="190"/>
      <c r="E21" s="190"/>
      <c r="F21" s="190"/>
      <c r="G21" s="190"/>
      <c r="H21" s="190"/>
      <c r="I21" s="190"/>
      <c r="J21" s="191"/>
      <c r="K21" s="192"/>
      <c r="L21" s="193"/>
      <c r="M21" s="194"/>
      <c r="N21" s="195"/>
      <c r="O21" s="195"/>
      <c r="P21" s="194"/>
      <c r="Q21" s="195"/>
      <c r="R21" s="195"/>
      <c r="S21" s="194"/>
      <c r="T21" s="194"/>
      <c r="U21" s="194"/>
      <c r="V21" s="194"/>
      <c r="W21" s="196"/>
      <c r="X21" s="160"/>
    </row>
    <row r="22" spans="1:27" s="161" customFormat="1" ht="16.5">
      <c r="A22" s="175"/>
      <c r="B22" s="197">
        <v>3</v>
      </c>
      <c r="C22" s="198" t="s">
        <v>405</v>
      </c>
      <c r="D22" s="179"/>
      <c r="E22" s="179"/>
      <c r="F22" s="179"/>
      <c r="G22" s="179"/>
      <c r="H22" s="179"/>
      <c r="I22" s="179"/>
      <c r="J22" s="179"/>
      <c r="K22" s="180"/>
      <c r="L22" s="499"/>
      <c r="M22" s="499"/>
      <c r="N22" s="720"/>
      <c r="O22" s="721"/>
      <c r="P22" s="499"/>
      <c r="Q22" s="720"/>
      <c r="R22" s="721"/>
      <c r="S22" s="499"/>
      <c r="T22" s="499"/>
      <c r="U22" s="499"/>
      <c r="V22" s="499"/>
      <c r="W22" s="499"/>
      <c r="X22" s="160"/>
    </row>
    <row r="23" spans="1:27" s="161" customFormat="1" ht="16.5">
      <c r="A23" s="175"/>
      <c r="B23" s="283">
        <v>4</v>
      </c>
      <c r="C23" s="178" t="s">
        <v>406</v>
      </c>
      <c r="D23" s="179"/>
      <c r="E23" s="179"/>
      <c r="F23" s="179"/>
      <c r="G23" s="179"/>
      <c r="H23" s="179"/>
      <c r="I23" s="179"/>
      <c r="J23" s="179"/>
      <c r="K23" s="180"/>
      <c r="L23" s="499"/>
      <c r="M23" s="499"/>
      <c r="N23" s="720"/>
      <c r="O23" s="721"/>
      <c r="P23" s="499"/>
      <c r="Q23" s="720"/>
      <c r="R23" s="721"/>
      <c r="S23" s="499"/>
      <c r="T23" s="499"/>
      <c r="U23" s="499"/>
      <c r="V23" s="499"/>
      <c r="W23" s="499"/>
      <c r="X23" s="160"/>
    </row>
    <row r="24" spans="1:27" s="161" customFormat="1" ht="14">
      <c r="A24" s="175"/>
      <c r="B24" s="197">
        <v>5</v>
      </c>
      <c r="C24" s="199" t="s">
        <v>195</v>
      </c>
      <c r="D24" s="185"/>
      <c r="E24" s="185"/>
      <c r="F24" s="185"/>
      <c r="G24" s="185"/>
      <c r="H24" s="185"/>
      <c r="I24" s="185"/>
      <c r="J24" s="185"/>
      <c r="K24" s="187"/>
      <c r="L24" s="499"/>
      <c r="M24" s="499"/>
      <c r="N24" s="720"/>
      <c r="O24" s="721"/>
      <c r="P24" s="499"/>
      <c r="Q24" s="720"/>
      <c r="R24" s="721"/>
      <c r="S24" s="499"/>
      <c r="T24" s="499"/>
      <c r="U24" s="499"/>
      <c r="V24" s="499"/>
      <c r="W24" s="499"/>
      <c r="X24" s="160"/>
    </row>
    <row r="25" spans="1:27" s="161" customFormat="1" ht="15.75" customHeight="1">
      <c r="A25" s="175"/>
      <c r="B25" s="199"/>
      <c r="C25" s="200" t="s">
        <v>196</v>
      </c>
      <c r="D25" s="201"/>
      <c r="E25" s="201"/>
      <c r="F25" s="201"/>
      <c r="G25" s="201"/>
      <c r="H25" s="201"/>
      <c r="I25" s="190"/>
      <c r="J25" s="190"/>
      <c r="K25" s="192"/>
      <c r="L25" s="184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7"/>
      <c r="X25" s="160"/>
    </row>
    <row r="26" spans="1:27" s="161" customFormat="1" ht="15.5">
      <c r="A26" s="175"/>
      <c r="B26" s="202"/>
      <c r="C26" s="203" t="s">
        <v>145</v>
      </c>
      <c r="D26" s="179" t="s">
        <v>197</v>
      </c>
      <c r="E26" s="179"/>
      <c r="F26" s="179"/>
      <c r="G26" s="179"/>
      <c r="H26" s="179"/>
      <c r="I26" s="179"/>
      <c r="J26" s="204"/>
      <c r="K26" s="180"/>
      <c r="L26" s="205"/>
      <c r="M26" s="206" t="s">
        <v>198</v>
      </c>
      <c r="N26" s="500"/>
      <c r="O26" s="159"/>
      <c r="P26" s="206" t="s">
        <v>199</v>
      </c>
      <c r="Q26" s="500"/>
      <c r="R26" s="159"/>
      <c r="S26" s="159" t="s">
        <v>200</v>
      </c>
      <c r="T26" s="159"/>
      <c r="U26" s="159"/>
      <c r="V26" s="159"/>
      <c r="W26" s="207"/>
      <c r="X26" s="160"/>
    </row>
    <row r="27" spans="1:27" s="161" customFormat="1" ht="14.5">
      <c r="A27" s="175"/>
      <c r="B27" s="202"/>
      <c r="C27" s="203" t="s">
        <v>145</v>
      </c>
      <c r="D27" s="185" t="s">
        <v>201</v>
      </c>
      <c r="E27" s="185"/>
      <c r="F27" s="185"/>
      <c r="G27" s="185"/>
      <c r="H27" s="185"/>
      <c r="I27" s="185"/>
      <c r="J27" s="186"/>
      <c r="K27" s="187"/>
      <c r="L27" s="205"/>
      <c r="M27" s="206"/>
      <c r="N27" s="159"/>
      <c r="O27" s="159"/>
      <c r="P27" s="206"/>
      <c r="Q27" s="159"/>
      <c r="R27" s="159"/>
      <c r="S27" s="159"/>
      <c r="T27" s="159"/>
      <c r="U27" s="159"/>
      <c r="V27" s="159"/>
      <c r="W27" s="207"/>
      <c r="X27" s="160"/>
    </row>
    <row r="28" spans="1:27" s="161" customFormat="1" ht="15.5">
      <c r="A28" s="175"/>
      <c r="B28" s="202"/>
      <c r="C28" s="203"/>
      <c r="D28" s="190" t="s">
        <v>202</v>
      </c>
      <c r="E28" s="190"/>
      <c r="F28" s="190"/>
      <c r="G28" s="190"/>
      <c r="H28" s="190"/>
      <c r="I28" s="190"/>
      <c r="J28" s="191"/>
      <c r="K28" s="192"/>
      <c r="L28" s="205"/>
      <c r="M28" s="206" t="s">
        <v>198</v>
      </c>
      <c r="N28" s="500"/>
      <c r="O28" s="159"/>
      <c r="P28" s="206" t="s">
        <v>199</v>
      </c>
      <c r="Q28" s="500"/>
      <c r="R28" s="159"/>
      <c r="S28" s="159" t="s">
        <v>200</v>
      </c>
      <c r="T28" s="159"/>
      <c r="U28" s="159"/>
      <c r="V28" s="159"/>
      <c r="W28" s="207"/>
      <c r="X28" s="160"/>
    </row>
    <row r="29" spans="1:27" s="161" customFormat="1" ht="15.5">
      <c r="A29" s="175"/>
      <c r="B29" s="202"/>
      <c r="C29" s="203" t="s">
        <v>145</v>
      </c>
      <c r="D29" s="179" t="s">
        <v>203</v>
      </c>
      <c r="E29" s="179"/>
      <c r="F29" s="179"/>
      <c r="G29" s="179"/>
      <c r="H29" s="179"/>
      <c r="I29" s="179"/>
      <c r="J29" s="204"/>
      <c r="K29" s="180"/>
      <c r="L29" s="205"/>
      <c r="M29" s="206" t="s">
        <v>198</v>
      </c>
      <c r="N29" s="500"/>
      <c r="O29" s="159"/>
      <c r="P29" s="206" t="s">
        <v>199</v>
      </c>
      <c r="Q29" s="500"/>
      <c r="R29" s="159"/>
      <c r="S29" s="159" t="s">
        <v>204</v>
      </c>
      <c r="T29" s="159"/>
      <c r="U29" s="159"/>
      <c r="V29" s="159"/>
      <c r="W29" s="207"/>
      <c r="X29" s="160"/>
    </row>
    <row r="30" spans="1:27" s="161" customFormat="1" ht="14.5">
      <c r="A30" s="175"/>
      <c r="B30" s="202"/>
      <c r="C30" s="203" t="s">
        <v>145</v>
      </c>
      <c r="D30" s="185" t="s">
        <v>403</v>
      </c>
      <c r="E30" s="185"/>
      <c r="F30" s="185"/>
      <c r="G30" s="185"/>
      <c r="H30" s="185"/>
      <c r="I30" s="185"/>
      <c r="J30" s="186"/>
      <c r="K30" s="187"/>
      <c r="L30" s="205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207"/>
      <c r="X30" s="160"/>
    </row>
    <row r="31" spans="1:27" s="161" customFormat="1" ht="15.5">
      <c r="A31" s="175"/>
      <c r="B31" s="202"/>
      <c r="C31" s="208"/>
      <c r="D31" s="190" t="s">
        <v>404</v>
      </c>
      <c r="E31" s="159"/>
      <c r="F31" s="159"/>
      <c r="G31" s="159"/>
      <c r="H31" s="159"/>
      <c r="I31" s="190"/>
      <c r="J31" s="191"/>
      <c r="K31" s="192"/>
      <c r="L31" s="205"/>
      <c r="M31" s="206" t="s">
        <v>198</v>
      </c>
      <c r="N31" s="500"/>
      <c r="O31" s="159"/>
      <c r="P31" s="206" t="s">
        <v>199</v>
      </c>
      <c r="Q31" s="500"/>
      <c r="R31" s="159"/>
      <c r="S31" s="159" t="s">
        <v>205</v>
      </c>
      <c r="T31" s="159"/>
      <c r="U31" s="159"/>
      <c r="V31" s="159"/>
      <c r="W31" s="207"/>
      <c r="X31" s="160"/>
    </row>
    <row r="32" spans="1:27" s="161" customFormat="1" ht="14.5">
      <c r="A32" s="175"/>
      <c r="B32" s="202"/>
      <c r="C32" s="203" t="s">
        <v>145</v>
      </c>
      <c r="D32" s="185" t="s">
        <v>206</v>
      </c>
      <c r="E32" s="185"/>
      <c r="F32" s="185"/>
      <c r="G32" s="185"/>
      <c r="H32" s="185"/>
      <c r="I32" s="185"/>
      <c r="J32" s="186"/>
      <c r="K32" s="187"/>
      <c r="L32" s="205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207"/>
      <c r="X32" s="160"/>
    </row>
    <row r="33" spans="1:24" s="161" customFormat="1" ht="15.5">
      <c r="A33" s="175"/>
      <c r="B33" s="202"/>
      <c r="C33" s="208"/>
      <c r="D33" s="203" t="s">
        <v>145</v>
      </c>
      <c r="E33" s="209" t="s">
        <v>207</v>
      </c>
      <c r="F33" s="190"/>
      <c r="G33" s="190"/>
      <c r="H33" s="190"/>
      <c r="I33" s="190"/>
      <c r="J33" s="191"/>
      <c r="K33" s="192"/>
      <c r="L33" s="205"/>
      <c r="M33" s="206" t="s">
        <v>198</v>
      </c>
      <c r="N33" s="500"/>
      <c r="O33" s="159"/>
      <c r="P33" s="206" t="s">
        <v>199</v>
      </c>
      <c r="Q33" s="500"/>
      <c r="R33" s="159"/>
      <c r="S33" s="159" t="s">
        <v>208</v>
      </c>
      <c r="T33" s="159"/>
      <c r="U33" s="159"/>
      <c r="V33" s="159"/>
      <c r="W33" s="207"/>
      <c r="X33" s="160"/>
    </row>
    <row r="34" spans="1:24" s="161" customFormat="1" ht="15.5">
      <c r="A34" s="175"/>
      <c r="B34" s="202"/>
      <c r="C34" s="208"/>
      <c r="D34" s="203" t="s">
        <v>145</v>
      </c>
      <c r="E34" s="210" t="s">
        <v>209</v>
      </c>
      <c r="F34" s="159"/>
      <c r="G34" s="159"/>
      <c r="H34" s="159"/>
      <c r="I34" s="159"/>
      <c r="J34" s="206"/>
      <c r="K34" s="207"/>
      <c r="L34" s="205"/>
      <c r="M34" s="206" t="s">
        <v>198</v>
      </c>
      <c r="N34" s="500"/>
      <c r="O34" s="159"/>
      <c r="P34" s="206" t="s">
        <v>199</v>
      </c>
      <c r="Q34" s="500"/>
      <c r="R34" s="159"/>
      <c r="S34" s="159" t="s">
        <v>210</v>
      </c>
      <c r="T34" s="159"/>
      <c r="U34" s="159"/>
      <c r="V34" s="159"/>
      <c r="W34" s="207"/>
      <c r="X34" s="160"/>
    </row>
    <row r="35" spans="1:24" s="161" customFormat="1" ht="14.5">
      <c r="A35" s="175"/>
      <c r="B35" s="202"/>
      <c r="C35" s="203" t="s">
        <v>145</v>
      </c>
      <c r="D35" s="185" t="s">
        <v>211</v>
      </c>
      <c r="E35" s="185"/>
      <c r="F35" s="185"/>
      <c r="G35" s="185"/>
      <c r="H35" s="185"/>
      <c r="I35" s="185"/>
      <c r="J35" s="186"/>
      <c r="K35" s="187"/>
      <c r="L35" s="205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207"/>
      <c r="X35" s="160"/>
    </row>
    <row r="36" spans="1:24" s="161" customFormat="1" ht="15.5">
      <c r="A36" s="175"/>
      <c r="B36" s="202"/>
      <c r="C36" s="208"/>
      <c r="D36" s="190" t="s">
        <v>401</v>
      </c>
      <c r="E36" s="190"/>
      <c r="F36" s="190"/>
      <c r="G36" s="190"/>
      <c r="H36" s="190"/>
      <c r="I36" s="190"/>
      <c r="J36" s="191"/>
      <c r="K36" s="192"/>
      <c r="L36" s="205"/>
      <c r="M36" s="206" t="s">
        <v>198</v>
      </c>
      <c r="N36" s="500"/>
      <c r="O36" s="159"/>
      <c r="P36" s="206" t="s">
        <v>199</v>
      </c>
      <c r="Q36" s="500"/>
      <c r="R36" s="159"/>
      <c r="S36" s="159" t="s">
        <v>208</v>
      </c>
      <c r="T36" s="159"/>
      <c r="U36" s="159"/>
      <c r="V36" s="159"/>
      <c r="W36" s="207"/>
      <c r="X36" s="160"/>
    </row>
    <row r="37" spans="1:24" s="161" customFormat="1" ht="14.5">
      <c r="A37" s="175"/>
      <c r="B37" s="202"/>
      <c r="C37" s="203" t="s">
        <v>145</v>
      </c>
      <c r="D37" s="159" t="s">
        <v>212</v>
      </c>
      <c r="E37" s="159"/>
      <c r="F37" s="159"/>
      <c r="G37" s="159"/>
      <c r="H37" s="159"/>
      <c r="I37" s="159"/>
      <c r="J37" s="206"/>
      <c r="K37" s="207"/>
      <c r="L37" s="205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207"/>
      <c r="X37" s="160"/>
    </row>
    <row r="38" spans="1:24" s="161" customFormat="1" ht="15.5">
      <c r="A38" s="175"/>
      <c r="B38" s="202"/>
      <c r="C38" s="208"/>
      <c r="D38" s="159" t="s">
        <v>213</v>
      </c>
      <c r="E38" s="159"/>
      <c r="F38" s="159"/>
      <c r="G38" s="159"/>
      <c r="H38" s="159"/>
      <c r="I38" s="159"/>
      <c r="J38" s="206"/>
      <c r="K38" s="207"/>
      <c r="L38" s="205"/>
      <c r="M38" s="206" t="s">
        <v>198</v>
      </c>
      <c r="N38" s="500"/>
      <c r="O38" s="159"/>
      <c r="P38" s="206" t="s">
        <v>199</v>
      </c>
      <c r="Q38" s="500"/>
      <c r="R38" s="159"/>
      <c r="S38" s="159" t="s">
        <v>407</v>
      </c>
      <c r="T38" s="159"/>
      <c r="U38" s="159"/>
      <c r="V38" s="159"/>
      <c r="W38" s="207"/>
      <c r="X38" s="160"/>
    </row>
    <row r="39" spans="1:24" s="161" customFormat="1" ht="5.25" customHeight="1">
      <c r="A39" s="175"/>
      <c r="B39" s="211"/>
      <c r="C39" s="212"/>
      <c r="D39" s="190"/>
      <c r="E39" s="190"/>
      <c r="F39" s="190"/>
      <c r="G39" s="190"/>
      <c r="H39" s="190"/>
      <c r="I39" s="190"/>
      <c r="J39" s="191"/>
      <c r="K39" s="192"/>
      <c r="L39" s="190"/>
      <c r="M39" s="191"/>
      <c r="N39" s="213"/>
      <c r="O39" s="213"/>
      <c r="P39" s="214"/>
      <c r="Q39" s="213"/>
      <c r="R39" s="190"/>
      <c r="S39" s="190"/>
      <c r="T39" s="190"/>
      <c r="U39" s="190"/>
      <c r="V39" s="190"/>
      <c r="W39" s="192"/>
      <c r="X39" s="160"/>
    </row>
    <row r="40" spans="1:24" s="161" customFormat="1" ht="3.75" customHeight="1">
      <c r="A40" s="175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60"/>
    </row>
    <row r="41" spans="1:24" ht="13" customHeight="1">
      <c r="A41" s="151"/>
      <c r="B41" s="596">
        <v>1</v>
      </c>
      <c r="C41" s="598" t="s">
        <v>411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2"/>
    </row>
    <row r="42" spans="1:24" ht="14.15" customHeight="1">
      <c r="B42" s="597">
        <v>2</v>
      </c>
      <c r="C42" s="599" t="s">
        <v>412</v>
      </c>
      <c r="V42" s="715"/>
      <c r="W42" s="215"/>
    </row>
    <row r="43" spans="1:24">
      <c r="V43" s="715"/>
      <c r="W43" s="215"/>
    </row>
    <row r="44" spans="1:24">
      <c r="F44" s="217"/>
      <c r="G44" s="217"/>
      <c r="H44" s="217"/>
      <c r="I44" s="217"/>
      <c r="J44" s="217"/>
    </row>
  </sheetData>
  <sheetProtection algorithmName="SHA-512" hashValue="GJIV+eVlEf0m+97S6QkpqKA/HPLGuRfL+wKVvb9udDiebFXnzclzsS+hy4f4SHgaQAbCNAQd4FGWyNVOAID0cA==" saltValue="F3CaSUG7o7j2Zc3XgJDb6A==" spinCount="100000" sheet="1" objects="1" scenarios="1"/>
  <mergeCells count="25">
    <mergeCell ref="V42:V43"/>
    <mergeCell ref="A1:E1"/>
    <mergeCell ref="G1:T1"/>
    <mergeCell ref="A2:H2"/>
    <mergeCell ref="I2:T2"/>
    <mergeCell ref="N22:O22"/>
    <mergeCell ref="Q22:R22"/>
    <mergeCell ref="N23:O23"/>
    <mergeCell ref="Q23:R23"/>
    <mergeCell ref="N24:O24"/>
    <mergeCell ref="Q24:R24"/>
    <mergeCell ref="N19:O19"/>
    <mergeCell ref="Q19:R19"/>
    <mergeCell ref="N20:O20"/>
    <mergeCell ref="Q20:R20"/>
    <mergeCell ref="L18:W18"/>
    <mergeCell ref="B16:K17"/>
    <mergeCell ref="L16:W16"/>
    <mergeCell ref="N17:O17"/>
    <mergeCell ref="Q17:R17"/>
    <mergeCell ref="U1:W1"/>
    <mergeCell ref="U2:W2"/>
    <mergeCell ref="T6:U6"/>
    <mergeCell ref="P8:V8"/>
    <mergeCell ref="F10:G10"/>
  </mergeCells>
  <pageMargins left="0.78740157480314965" right="0.59055118110236227" top="0.6692913385826772" bottom="0.55118110236220474" header="0.39370078740157483" footer="0.1181102362204724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N79"/>
  <sheetViews>
    <sheetView showGridLines="0" zoomScaleNormal="100" workbookViewId="0">
      <selection activeCell="C11" sqref="C11"/>
    </sheetView>
  </sheetViews>
  <sheetFormatPr baseColWidth="10" defaultColWidth="11.453125" defaultRowHeight="12.5"/>
  <cols>
    <col min="1" max="1" width="3.7265625" style="149" customWidth="1"/>
    <col min="2" max="2" width="13.54296875" style="149" customWidth="1"/>
    <col min="3" max="3" width="12.81640625" style="149" customWidth="1"/>
    <col min="4" max="4" width="9" style="149" customWidth="1"/>
    <col min="5" max="5" width="9.7265625" style="149" customWidth="1"/>
    <col min="6" max="6" width="4.26953125" style="149" customWidth="1"/>
    <col min="7" max="7" width="13" style="149" customWidth="1"/>
    <col min="8" max="8" width="4.54296875" style="149" bestFit="1" customWidth="1"/>
    <col min="9" max="9" width="9.453125" style="149" customWidth="1"/>
    <col min="10" max="10" width="4.54296875" style="149" bestFit="1" customWidth="1"/>
    <col min="11" max="11" width="13.453125" style="149" customWidth="1"/>
    <col min="12" max="12" width="22.81640625" style="149" customWidth="1"/>
    <col min="13" max="13" width="14.1796875" style="149" customWidth="1"/>
    <col min="14" max="14" width="0.81640625" style="216" customWidth="1"/>
    <col min="15" max="16384" width="11.453125" style="149"/>
  </cols>
  <sheetData>
    <row r="1" spans="1:14" ht="21" customHeight="1">
      <c r="A1" s="716" t="s">
        <v>216</v>
      </c>
      <c r="B1" s="707"/>
      <c r="C1" s="707"/>
      <c r="D1" s="586" t="str">
        <f>IF(Festsetzungsbescheid!H25=0," ",Festsetzungsbescheid!H25)</f>
        <v xml:space="preserve"> </v>
      </c>
      <c r="E1" s="707" t="s">
        <v>227</v>
      </c>
      <c r="F1" s="707"/>
      <c r="G1" s="707"/>
      <c r="H1" s="707"/>
      <c r="I1" s="707"/>
      <c r="J1" s="707"/>
      <c r="K1" s="707"/>
      <c r="L1" s="707"/>
      <c r="M1" s="245" t="s">
        <v>76</v>
      </c>
      <c r="N1" s="148"/>
    </row>
    <row r="2" spans="1:14" ht="15.75" customHeight="1">
      <c r="A2" s="717" t="s">
        <v>215</v>
      </c>
      <c r="B2" s="718"/>
      <c r="C2" s="718"/>
      <c r="D2" s="718"/>
      <c r="E2" s="718"/>
      <c r="F2" s="718"/>
      <c r="G2" s="718"/>
      <c r="H2" s="719" t="str">
        <f>IF(ISBLANK(Festsetzungsbescheid!C27)," ",Festsetzungsbescheid!C27)</f>
        <v xml:space="preserve"> </v>
      </c>
      <c r="I2" s="719"/>
      <c r="J2" s="719"/>
      <c r="K2" s="719"/>
      <c r="L2" s="719"/>
      <c r="M2" s="246" t="s">
        <v>137</v>
      </c>
      <c r="N2" s="150"/>
    </row>
    <row r="3" spans="1:14" ht="9.75" customHeigh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2"/>
    </row>
    <row r="4" spans="1:14" ht="15.5">
      <c r="A4" s="153" t="s">
        <v>217</v>
      </c>
      <c r="B4" s="153" t="s">
        <v>228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6" customHeight="1" thickBot="1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2"/>
    </row>
    <row r="6" spans="1:14" ht="13" customHeight="1">
      <c r="A6" s="151"/>
      <c r="B6" s="253" t="s">
        <v>7</v>
      </c>
      <c r="C6" s="254" t="s">
        <v>8</v>
      </c>
      <c r="D6" s="255" t="s">
        <v>9</v>
      </c>
      <c r="E6" s="750" t="s">
        <v>10</v>
      </c>
      <c r="F6" s="751"/>
      <c r="G6" s="750" t="s">
        <v>11</v>
      </c>
      <c r="H6" s="751"/>
      <c r="I6" s="750" t="s">
        <v>12</v>
      </c>
      <c r="J6" s="751"/>
      <c r="K6" s="254" t="s">
        <v>13</v>
      </c>
      <c r="L6" s="618" t="s">
        <v>14</v>
      </c>
      <c r="M6" s="256" t="s">
        <v>20</v>
      </c>
      <c r="N6" s="152"/>
    </row>
    <row r="7" spans="1:14" ht="15.75" customHeight="1">
      <c r="A7" s="151"/>
      <c r="B7" s="752" t="s">
        <v>110</v>
      </c>
      <c r="C7" s="735" t="s">
        <v>218</v>
      </c>
      <c r="D7" s="736"/>
      <c r="E7" s="736"/>
      <c r="F7" s="737"/>
      <c r="G7" s="735" t="s">
        <v>219</v>
      </c>
      <c r="H7" s="737"/>
      <c r="I7" s="741" t="s">
        <v>111</v>
      </c>
      <c r="J7" s="742"/>
      <c r="K7" s="745" t="s">
        <v>112</v>
      </c>
      <c r="L7" s="617" t="s">
        <v>220</v>
      </c>
      <c r="M7" s="725" t="s">
        <v>221</v>
      </c>
      <c r="N7" s="152"/>
    </row>
    <row r="8" spans="1:14" ht="13.5" customHeight="1">
      <c r="A8" s="151"/>
      <c r="B8" s="753"/>
      <c r="C8" s="738"/>
      <c r="D8" s="739"/>
      <c r="E8" s="739"/>
      <c r="F8" s="740"/>
      <c r="G8" s="738"/>
      <c r="H8" s="740"/>
      <c r="I8" s="743"/>
      <c r="J8" s="744"/>
      <c r="K8" s="746"/>
      <c r="L8" s="727" t="s">
        <v>242</v>
      </c>
      <c r="M8" s="726"/>
      <c r="N8" s="152"/>
    </row>
    <row r="9" spans="1:14" ht="28.5" customHeight="1">
      <c r="A9" s="151"/>
      <c r="B9" s="753"/>
      <c r="C9" s="219" t="s">
        <v>121</v>
      </c>
      <c r="D9" s="220" t="s">
        <v>222</v>
      </c>
      <c r="E9" s="729" t="s">
        <v>122</v>
      </c>
      <c r="F9" s="730"/>
      <c r="G9" s="738"/>
      <c r="H9" s="740"/>
      <c r="I9" s="743"/>
      <c r="J9" s="744"/>
      <c r="K9" s="746"/>
      <c r="L9" s="728"/>
      <c r="M9" s="726"/>
      <c r="N9" s="152"/>
    </row>
    <row r="10" spans="1:14" ht="14.25" customHeight="1" thickBot="1">
      <c r="A10" s="151"/>
      <c r="B10" s="248" t="s">
        <v>16</v>
      </c>
      <c r="C10" s="249" t="s">
        <v>223</v>
      </c>
      <c r="D10" s="250" t="s">
        <v>388</v>
      </c>
      <c r="E10" s="731" t="s">
        <v>167</v>
      </c>
      <c r="F10" s="732"/>
      <c r="G10" s="731" t="s">
        <v>167</v>
      </c>
      <c r="H10" s="732"/>
      <c r="I10" s="733" t="s">
        <v>224</v>
      </c>
      <c r="J10" s="734"/>
      <c r="K10" s="251" t="s">
        <v>225</v>
      </c>
      <c r="L10" s="619" t="s">
        <v>167</v>
      </c>
      <c r="M10" s="252" t="s">
        <v>226</v>
      </c>
      <c r="N10" s="152"/>
    </row>
    <row r="11" spans="1:14" ht="13.75" customHeight="1">
      <c r="A11" s="151"/>
      <c r="B11" s="754" t="s">
        <v>15</v>
      </c>
      <c r="C11" s="221"/>
      <c r="D11" s="222"/>
      <c r="E11" s="223"/>
      <c r="F11" s="224" t="s">
        <v>83</v>
      </c>
      <c r="G11" s="223"/>
      <c r="H11" s="224" t="s">
        <v>83</v>
      </c>
      <c r="I11" s="225" t="str">
        <f>IF(E11=0," ",IF((G11-E11)&lt;0,"keine",G11-E11))</f>
        <v xml:space="preserve"> </v>
      </c>
      <c r="J11" s="224" t="s">
        <v>83</v>
      </c>
      <c r="K11" s="346" t="str">
        <f>IF(G11&lt;=0," ",IF(I11="keine","keine",(G11-E11)/E11))</f>
        <v xml:space="preserve"> </v>
      </c>
      <c r="L11" s="226"/>
      <c r="M11" s="227" t="str">
        <f>IF(I11=" "," ",IF(I11="keine",0,K11*L11))</f>
        <v xml:space="preserve"> </v>
      </c>
      <c r="N11" s="152"/>
    </row>
    <row r="12" spans="1:14" ht="13.75" customHeight="1">
      <c r="A12" s="151"/>
      <c r="B12" s="755"/>
      <c r="C12" s="247"/>
      <c r="D12" s="229"/>
      <c r="E12" s="230"/>
      <c r="F12" s="231" t="s">
        <v>83</v>
      </c>
      <c r="G12" s="230"/>
      <c r="H12" s="231" t="s">
        <v>83</v>
      </c>
      <c r="I12" s="232" t="str">
        <f t="shared" ref="I12:I35" si="0">IF(E12=0," ",IF((G12-E12)&lt;0,"keine",G12-E12))</f>
        <v xml:space="preserve"> </v>
      </c>
      <c r="J12" s="231" t="s">
        <v>83</v>
      </c>
      <c r="K12" s="347" t="str">
        <f t="shared" ref="K12:K35" si="1">IF(G12&lt;=0," ",IF(I12="keine","keine",(G12-E12)/E12))</f>
        <v xml:space="preserve"> </v>
      </c>
      <c r="L12" s="233"/>
      <c r="M12" s="234" t="str">
        <f t="shared" ref="M12:M35" si="2">IF(I12=" "," ",IF(I12="keine",0,K12*L12))</f>
        <v xml:space="preserve"> </v>
      </c>
      <c r="N12" s="152"/>
    </row>
    <row r="13" spans="1:14" ht="13.75" customHeight="1">
      <c r="A13" s="151"/>
      <c r="B13" s="755"/>
      <c r="C13" s="228"/>
      <c r="D13" s="609"/>
      <c r="E13" s="610"/>
      <c r="F13" s="231" t="s">
        <v>83</v>
      </c>
      <c r="G13" s="230"/>
      <c r="H13" s="231" t="s">
        <v>83</v>
      </c>
      <c r="I13" s="232" t="str">
        <f t="shared" si="0"/>
        <v xml:space="preserve"> </v>
      </c>
      <c r="J13" s="231" t="s">
        <v>83</v>
      </c>
      <c r="K13" s="347" t="str">
        <f t="shared" si="1"/>
        <v xml:space="preserve"> </v>
      </c>
      <c r="L13" s="613"/>
      <c r="M13" s="234" t="str">
        <f t="shared" si="2"/>
        <v xml:space="preserve"> </v>
      </c>
      <c r="N13" s="152"/>
    </row>
    <row r="14" spans="1:14" ht="13.75" customHeight="1">
      <c r="A14" s="151"/>
      <c r="B14" s="755"/>
      <c r="C14" s="615"/>
      <c r="D14" s="609"/>
      <c r="E14" s="610"/>
      <c r="F14" s="231" t="s">
        <v>83</v>
      </c>
      <c r="G14" s="230"/>
      <c r="H14" s="231" t="s">
        <v>83</v>
      </c>
      <c r="I14" s="232" t="str">
        <f t="shared" si="0"/>
        <v xml:space="preserve"> </v>
      </c>
      <c r="J14" s="231" t="s">
        <v>83</v>
      </c>
      <c r="K14" s="347" t="str">
        <f t="shared" si="1"/>
        <v xml:space="preserve"> </v>
      </c>
      <c r="L14" s="613"/>
      <c r="M14" s="234" t="str">
        <f t="shared" si="2"/>
        <v xml:space="preserve"> </v>
      </c>
      <c r="N14" s="152"/>
    </row>
    <row r="15" spans="1:14" ht="13.75" customHeight="1" thickBot="1">
      <c r="A15" s="151"/>
      <c r="B15" s="756"/>
      <c r="C15" s="235"/>
      <c r="D15" s="236"/>
      <c r="E15" s="237"/>
      <c r="F15" s="238" t="s">
        <v>83</v>
      </c>
      <c r="G15" s="237"/>
      <c r="H15" s="238" t="s">
        <v>83</v>
      </c>
      <c r="I15" s="239" t="str">
        <f t="shared" si="0"/>
        <v xml:space="preserve"> </v>
      </c>
      <c r="J15" s="238" t="s">
        <v>83</v>
      </c>
      <c r="K15" s="348" t="str">
        <f t="shared" si="1"/>
        <v xml:space="preserve"> </v>
      </c>
      <c r="L15" s="240"/>
      <c r="M15" s="241" t="str">
        <f t="shared" si="2"/>
        <v xml:space="preserve"> </v>
      </c>
      <c r="N15" s="152"/>
    </row>
    <row r="16" spans="1:14" ht="13.75" customHeight="1">
      <c r="A16" s="151"/>
      <c r="B16" s="754" t="s">
        <v>127</v>
      </c>
      <c r="C16" s="221"/>
      <c r="D16" s="222"/>
      <c r="E16" s="223"/>
      <c r="F16" s="224" t="s">
        <v>83</v>
      </c>
      <c r="G16" s="223"/>
      <c r="H16" s="224" t="s">
        <v>83</v>
      </c>
      <c r="I16" s="225" t="str">
        <f t="shared" si="0"/>
        <v xml:space="preserve"> </v>
      </c>
      <c r="J16" s="224" t="s">
        <v>83</v>
      </c>
      <c r="K16" s="346" t="str">
        <f t="shared" si="1"/>
        <v xml:space="preserve"> </v>
      </c>
      <c r="L16" s="226"/>
      <c r="M16" s="227" t="str">
        <f t="shared" si="2"/>
        <v xml:space="preserve"> </v>
      </c>
      <c r="N16" s="152"/>
    </row>
    <row r="17" spans="1:14" ht="13.75" customHeight="1">
      <c r="A17" s="151"/>
      <c r="B17" s="755"/>
      <c r="C17" s="228"/>
      <c r="D17" s="229"/>
      <c r="E17" s="230"/>
      <c r="F17" s="231" t="s">
        <v>83</v>
      </c>
      <c r="G17" s="230"/>
      <c r="H17" s="231" t="s">
        <v>83</v>
      </c>
      <c r="I17" s="232" t="str">
        <f t="shared" si="0"/>
        <v xml:space="preserve"> </v>
      </c>
      <c r="J17" s="231" t="s">
        <v>83</v>
      </c>
      <c r="K17" s="347" t="str">
        <f t="shared" si="1"/>
        <v xml:space="preserve"> </v>
      </c>
      <c r="L17" s="233"/>
      <c r="M17" s="234" t="str">
        <f t="shared" si="2"/>
        <v xml:space="preserve"> </v>
      </c>
      <c r="N17" s="152"/>
    </row>
    <row r="18" spans="1:14" ht="13.75" customHeight="1">
      <c r="A18" s="151"/>
      <c r="B18" s="755"/>
      <c r="C18" s="608"/>
      <c r="D18" s="609"/>
      <c r="E18" s="610"/>
      <c r="F18" s="231" t="s">
        <v>83</v>
      </c>
      <c r="G18" s="610"/>
      <c r="H18" s="231" t="s">
        <v>83</v>
      </c>
      <c r="I18" s="611" t="str">
        <f t="shared" si="0"/>
        <v xml:space="preserve"> </v>
      </c>
      <c r="J18" s="231" t="s">
        <v>83</v>
      </c>
      <c r="K18" s="612" t="str">
        <f t="shared" si="1"/>
        <v xml:space="preserve"> </v>
      </c>
      <c r="L18" s="613"/>
      <c r="M18" s="614" t="str">
        <f t="shared" si="2"/>
        <v xml:space="preserve"> </v>
      </c>
      <c r="N18" s="152"/>
    </row>
    <row r="19" spans="1:14" ht="13.75" customHeight="1">
      <c r="A19" s="151"/>
      <c r="B19" s="755"/>
      <c r="C19" s="608"/>
      <c r="D19" s="609"/>
      <c r="E19" s="610"/>
      <c r="F19" s="231" t="s">
        <v>83</v>
      </c>
      <c r="G19" s="610"/>
      <c r="H19" s="231" t="s">
        <v>83</v>
      </c>
      <c r="I19" s="611" t="str">
        <f t="shared" si="0"/>
        <v xml:space="preserve"> </v>
      </c>
      <c r="J19" s="231" t="s">
        <v>83</v>
      </c>
      <c r="K19" s="612" t="str">
        <f t="shared" si="1"/>
        <v xml:space="preserve"> </v>
      </c>
      <c r="L19" s="613"/>
      <c r="M19" s="614" t="str">
        <f t="shared" si="2"/>
        <v xml:space="preserve"> </v>
      </c>
      <c r="N19" s="152"/>
    </row>
    <row r="20" spans="1:14" ht="13.75" customHeight="1" thickBot="1">
      <c r="A20" s="151"/>
      <c r="B20" s="756"/>
      <c r="C20" s="235"/>
      <c r="D20" s="236"/>
      <c r="E20" s="237"/>
      <c r="F20" s="238" t="s">
        <v>83</v>
      </c>
      <c r="G20" s="237"/>
      <c r="H20" s="238" t="s">
        <v>83</v>
      </c>
      <c r="I20" s="239" t="str">
        <f t="shared" si="0"/>
        <v xml:space="preserve"> </v>
      </c>
      <c r="J20" s="238" t="s">
        <v>83</v>
      </c>
      <c r="K20" s="348" t="str">
        <f t="shared" si="1"/>
        <v xml:space="preserve"> </v>
      </c>
      <c r="L20" s="240"/>
      <c r="M20" s="241" t="str">
        <f t="shared" si="2"/>
        <v xml:space="preserve"> </v>
      </c>
      <c r="N20" s="152"/>
    </row>
    <row r="21" spans="1:14" ht="13.75" customHeight="1">
      <c r="A21" s="151"/>
      <c r="B21" s="754" t="s">
        <v>128</v>
      </c>
      <c r="C21" s="221"/>
      <c r="D21" s="222"/>
      <c r="E21" s="223"/>
      <c r="F21" s="224" t="s">
        <v>83</v>
      </c>
      <c r="G21" s="223"/>
      <c r="H21" s="224" t="s">
        <v>83</v>
      </c>
      <c r="I21" s="225" t="str">
        <f t="shared" si="0"/>
        <v xml:space="preserve"> </v>
      </c>
      <c r="J21" s="224" t="s">
        <v>83</v>
      </c>
      <c r="K21" s="346" t="str">
        <f t="shared" si="1"/>
        <v xml:space="preserve"> </v>
      </c>
      <c r="L21" s="226"/>
      <c r="M21" s="227" t="str">
        <f t="shared" si="2"/>
        <v xml:space="preserve"> </v>
      </c>
      <c r="N21" s="152"/>
    </row>
    <row r="22" spans="1:14" ht="13.75" customHeight="1">
      <c r="A22" s="151"/>
      <c r="B22" s="755"/>
      <c r="C22" s="228"/>
      <c r="D22" s="229"/>
      <c r="E22" s="230"/>
      <c r="F22" s="231" t="s">
        <v>83</v>
      </c>
      <c r="G22" s="230"/>
      <c r="H22" s="231" t="s">
        <v>83</v>
      </c>
      <c r="I22" s="232" t="str">
        <f t="shared" si="0"/>
        <v xml:space="preserve"> </v>
      </c>
      <c r="J22" s="231" t="s">
        <v>83</v>
      </c>
      <c r="K22" s="347" t="str">
        <f t="shared" si="1"/>
        <v xml:space="preserve"> </v>
      </c>
      <c r="L22" s="233"/>
      <c r="M22" s="234" t="str">
        <f t="shared" si="2"/>
        <v xml:space="preserve"> </v>
      </c>
      <c r="N22" s="152"/>
    </row>
    <row r="23" spans="1:14" ht="13.75" customHeight="1">
      <c r="A23" s="151"/>
      <c r="B23" s="755"/>
      <c r="C23" s="608"/>
      <c r="D23" s="609"/>
      <c r="E23" s="610"/>
      <c r="F23" s="231" t="s">
        <v>83</v>
      </c>
      <c r="G23" s="610"/>
      <c r="H23" s="231" t="s">
        <v>83</v>
      </c>
      <c r="I23" s="611" t="str">
        <f t="shared" si="0"/>
        <v xml:space="preserve"> </v>
      </c>
      <c r="J23" s="231" t="s">
        <v>83</v>
      </c>
      <c r="K23" s="612" t="str">
        <f t="shared" si="1"/>
        <v xml:space="preserve"> </v>
      </c>
      <c r="L23" s="613"/>
      <c r="M23" s="614" t="str">
        <f t="shared" si="2"/>
        <v xml:space="preserve"> </v>
      </c>
      <c r="N23" s="152"/>
    </row>
    <row r="24" spans="1:14" ht="13.75" customHeight="1">
      <c r="A24" s="151"/>
      <c r="B24" s="755"/>
      <c r="C24" s="608"/>
      <c r="D24" s="609"/>
      <c r="E24" s="610"/>
      <c r="F24" s="231" t="s">
        <v>83</v>
      </c>
      <c r="G24" s="610"/>
      <c r="H24" s="231" t="s">
        <v>83</v>
      </c>
      <c r="I24" s="611" t="str">
        <f t="shared" si="0"/>
        <v xml:space="preserve"> </v>
      </c>
      <c r="J24" s="231" t="s">
        <v>83</v>
      </c>
      <c r="K24" s="612" t="str">
        <f t="shared" si="1"/>
        <v xml:space="preserve"> </v>
      </c>
      <c r="L24" s="613"/>
      <c r="M24" s="614" t="str">
        <f t="shared" si="2"/>
        <v xml:space="preserve"> </v>
      </c>
      <c r="N24" s="152"/>
    </row>
    <row r="25" spans="1:14" ht="13.75" customHeight="1" thickBot="1">
      <c r="A25" s="151"/>
      <c r="B25" s="756"/>
      <c r="C25" s="235"/>
      <c r="D25" s="236"/>
      <c r="E25" s="237"/>
      <c r="F25" s="238" t="s">
        <v>83</v>
      </c>
      <c r="G25" s="237"/>
      <c r="H25" s="238" t="s">
        <v>83</v>
      </c>
      <c r="I25" s="239" t="str">
        <f t="shared" si="0"/>
        <v xml:space="preserve"> </v>
      </c>
      <c r="J25" s="238" t="s">
        <v>83</v>
      </c>
      <c r="K25" s="348" t="str">
        <f t="shared" si="1"/>
        <v xml:space="preserve"> </v>
      </c>
      <c r="L25" s="240"/>
      <c r="M25" s="241" t="str">
        <f t="shared" si="2"/>
        <v xml:space="preserve"> </v>
      </c>
      <c r="N25" s="152"/>
    </row>
    <row r="26" spans="1:14" ht="13.75" customHeight="1">
      <c r="A26" s="151"/>
      <c r="B26" s="754" t="s">
        <v>23</v>
      </c>
      <c r="C26" s="221"/>
      <c r="D26" s="222"/>
      <c r="E26" s="223"/>
      <c r="F26" s="242" t="s">
        <v>84</v>
      </c>
      <c r="G26" s="223"/>
      <c r="H26" s="242" t="s">
        <v>84</v>
      </c>
      <c r="I26" s="225" t="str">
        <f t="shared" si="0"/>
        <v xml:space="preserve"> </v>
      </c>
      <c r="J26" s="242" t="s">
        <v>84</v>
      </c>
      <c r="K26" s="346" t="str">
        <f t="shared" si="1"/>
        <v xml:space="preserve"> </v>
      </c>
      <c r="L26" s="226"/>
      <c r="M26" s="227" t="str">
        <f t="shared" si="2"/>
        <v xml:space="preserve"> </v>
      </c>
      <c r="N26" s="152"/>
    </row>
    <row r="27" spans="1:14" ht="13.75" customHeight="1">
      <c r="A27" s="151"/>
      <c r="B27" s="755"/>
      <c r="C27" s="228"/>
      <c r="D27" s="229"/>
      <c r="E27" s="230"/>
      <c r="F27" s="244" t="s">
        <v>84</v>
      </c>
      <c r="G27" s="230"/>
      <c r="H27" s="244" t="s">
        <v>84</v>
      </c>
      <c r="I27" s="232" t="str">
        <f t="shared" si="0"/>
        <v xml:space="preserve"> </v>
      </c>
      <c r="J27" s="244" t="s">
        <v>84</v>
      </c>
      <c r="K27" s="347" t="str">
        <f t="shared" si="1"/>
        <v xml:space="preserve"> </v>
      </c>
      <c r="L27" s="233"/>
      <c r="M27" s="234" t="str">
        <f t="shared" si="2"/>
        <v xml:space="preserve"> </v>
      </c>
      <c r="N27" s="152"/>
    </row>
    <row r="28" spans="1:14" ht="13.75" customHeight="1">
      <c r="A28" s="151"/>
      <c r="B28" s="755"/>
      <c r="C28" s="228"/>
      <c r="D28" s="609"/>
      <c r="E28" s="230"/>
      <c r="F28" s="244" t="s">
        <v>84</v>
      </c>
      <c r="G28" s="230"/>
      <c r="H28" s="244" t="s">
        <v>84</v>
      </c>
      <c r="I28" s="232" t="str">
        <f t="shared" si="0"/>
        <v xml:space="preserve"> </v>
      </c>
      <c r="J28" s="244" t="s">
        <v>84</v>
      </c>
      <c r="K28" s="347" t="str">
        <f t="shared" si="1"/>
        <v xml:space="preserve"> </v>
      </c>
      <c r="L28" s="613"/>
      <c r="M28" s="234" t="str">
        <f t="shared" si="2"/>
        <v xml:space="preserve"> </v>
      </c>
      <c r="N28" s="152"/>
    </row>
    <row r="29" spans="1:14" ht="13.75" customHeight="1">
      <c r="A29" s="151"/>
      <c r="B29" s="755"/>
      <c r="C29" s="228"/>
      <c r="D29" s="609"/>
      <c r="E29" s="230"/>
      <c r="F29" s="244" t="s">
        <v>84</v>
      </c>
      <c r="G29" s="230"/>
      <c r="H29" s="244" t="s">
        <v>84</v>
      </c>
      <c r="I29" s="232" t="str">
        <f t="shared" si="0"/>
        <v xml:space="preserve"> </v>
      </c>
      <c r="J29" s="244" t="s">
        <v>84</v>
      </c>
      <c r="K29" s="347" t="str">
        <f t="shared" si="1"/>
        <v xml:space="preserve"> </v>
      </c>
      <c r="L29" s="613"/>
      <c r="M29" s="234" t="str">
        <f t="shared" si="2"/>
        <v xml:space="preserve"> </v>
      </c>
      <c r="N29" s="152"/>
    </row>
    <row r="30" spans="1:14" ht="13.75" customHeight="1" thickBot="1">
      <c r="A30" s="151"/>
      <c r="B30" s="756"/>
      <c r="C30" s="235"/>
      <c r="D30" s="236"/>
      <c r="E30" s="237"/>
      <c r="F30" s="243" t="s">
        <v>84</v>
      </c>
      <c r="G30" s="237"/>
      <c r="H30" s="243" t="s">
        <v>84</v>
      </c>
      <c r="I30" s="239" t="str">
        <f t="shared" si="0"/>
        <v xml:space="preserve"> </v>
      </c>
      <c r="J30" s="243" t="s">
        <v>84</v>
      </c>
      <c r="K30" s="348" t="str">
        <f t="shared" si="1"/>
        <v xml:space="preserve"> </v>
      </c>
      <c r="L30" s="240"/>
      <c r="M30" s="241" t="str">
        <f t="shared" si="2"/>
        <v xml:space="preserve"> </v>
      </c>
      <c r="N30" s="152"/>
    </row>
    <row r="31" spans="1:14" ht="13.75" customHeight="1">
      <c r="A31" s="151"/>
      <c r="B31" s="748" t="s">
        <v>47</v>
      </c>
      <c r="C31" s="221"/>
      <c r="D31" s="222"/>
      <c r="E31" s="223"/>
      <c r="F31" s="242" t="s">
        <v>84</v>
      </c>
      <c r="G31" s="223"/>
      <c r="H31" s="242" t="s">
        <v>84</v>
      </c>
      <c r="I31" s="225" t="str">
        <f t="shared" si="0"/>
        <v xml:space="preserve"> </v>
      </c>
      <c r="J31" s="242" t="s">
        <v>84</v>
      </c>
      <c r="K31" s="346" t="str">
        <f t="shared" si="1"/>
        <v xml:space="preserve"> </v>
      </c>
      <c r="L31" s="226"/>
      <c r="M31" s="227" t="str">
        <f t="shared" si="2"/>
        <v xml:space="preserve"> </v>
      </c>
      <c r="N31" s="152"/>
    </row>
    <row r="32" spans="1:14" ht="13.75" customHeight="1">
      <c r="A32" s="151"/>
      <c r="B32" s="747"/>
      <c r="C32" s="228"/>
      <c r="D32" s="229"/>
      <c r="E32" s="230"/>
      <c r="F32" s="244" t="s">
        <v>84</v>
      </c>
      <c r="G32" s="230"/>
      <c r="H32" s="244" t="s">
        <v>84</v>
      </c>
      <c r="I32" s="232" t="str">
        <f t="shared" si="0"/>
        <v xml:space="preserve"> </v>
      </c>
      <c r="J32" s="244" t="s">
        <v>84</v>
      </c>
      <c r="K32" s="347" t="str">
        <f t="shared" si="1"/>
        <v xml:space="preserve"> </v>
      </c>
      <c r="L32" s="233"/>
      <c r="M32" s="234" t="str">
        <f t="shared" si="2"/>
        <v xml:space="preserve"> </v>
      </c>
      <c r="N32" s="152"/>
    </row>
    <row r="33" spans="1:14" ht="13.75" customHeight="1">
      <c r="A33" s="151"/>
      <c r="B33" s="747"/>
      <c r="C33" s="608"/>
      <c r="D33" s="609"/>
      <c r="E33" s="230"/>
      <c r="F33" s="244" t="s">
        <v>84</v>
      </c>
      <c r="G33" s="230"/>
      <c r="H33" s="244" t="s">
        <v>84</v>
      </c>
      <c r="I33" s="232" t="str">
        <f t="shared" si="0"/>
        <v xml:space="preserve"> </v>
      </c>
      <c r="J33" s="244" t="s">
        <v>84</v>
      </c>
      <c r="K33" s="347" t="str">
        <f t="shared" si="1"/>
        <v xml:space="preserve"> </v>
      </c>
      <c r="L33" s="613"/>
      <c r="M33" s="234" t="str">
        <f t="shared" si="2"/>
        <v xml:space="preserve"> </v>
      </c>
      <c r="N33" s="152"/>
    </row>
    <row r="34" spans="1:14" ht="13.75" customHeight="1">
      <c r="A34" s="151"/>
      <c r="B34" s="747"/>
      <c r="C34" s="608"/>
      <c r="D34" s="609"/>
      <c r="E34" s="230"/>
      <c r="F34" s="244" t="s">
        <v>84</v>
      </c>
      <c r="G34" s="230"/>
      <c r="H34" s="244" t="s">
        <v>84</v>
      </c>
      <c r="I34" s="232" t="str">
        <f t="shared" si="0"/>
        <v xml:space="preserve"> </v>
      </c>
      <c r="J34" s="244" t="s">
        <v>84</v>
      </c>
      <c r="K34" s="347" t="str">
        <f t="shared" si="1"/>
        <v xml:space="preserve"> </v>
      </c>
      <c r="L34" s="613"/>
      <c r="M34" s="234" t="str">
        <f t="shared" si="2"/>
        <v xml:space="preserve"> </v>
      </c>
      <c r="N34" s="152"/>
    </row>
    <row r="35" spans="1:14" ht="13.75" customHeight="1" thickBot="1">
      <c r="A35" s="151"/>
      <c r="B35" s="749"/>
      <c r="C35" s="235"/>
      <c r="D35" s="236"/>
      <c r="E35" s="237"/>
      <c r="F35" s="243" t="s">
        <v>84</v>
      </c>
      <c r="G35" s="237"/>
      <c r="H35" s="243" t="s">
        <v>84</v>
      </c>
      <c r="I35" s="239" t="str">
        <f t="shared" si="0"/>
        <v xml:space="preserve"> </v>
      </c>
      <c r="J35" s="243" t="s">
        <v>84</v>
      </c>
      <c r="K35" s="348" t="str">
        <f t="shared" si="1"/>
        <v xml:space="preserve"> </v>
      </c>
      <c r="L35" s="240"/>
      <c r="M35" s="241" t="str">
        <f t="shared" si="2"/>
        <v xml:space="preserve"> </v>
      </c>
      <c r="N35" s="152"/>
    </row>
    <row r="36" spans="1:14" ht="13.75" customHeight="1">
      <c r="A36" s="151"/>
      <c r="B36" s="625"/>
      <c r="C36" s="641"/>
      <c r="D36" s="642"/>
      <c r="E36" s="627"/>
      <c r="F36" s="626"/>
      <c r="G36" s="627"/>
      <c r="H36" s="626"/>
      <c r="I36" s="627"/>
      <c r="J36" s="626"/>
      <c r="K36" s="629"/>
      <c r="L36" s="643"/>
      <c r="M36" s="628"/>
      <c r="N36" s="152"/>
    </row>
    <row r="37" spans="1:14" ht="13.75" customHeight="1">
      <c r="A37" s="151"/>
      <c r="B37" s="625"/>
      <c r="C37" s="641"/>
      <c r="D37" s="642"/>
      <c r="E37" s="627"/>
      <c r="F37" s="626"/>
      <c r="G37" s="627"/>
      <c r="H37" s="626"/>
      <c r="I37" s="627"/>
      <c r="J37" s="626"/>
      <c r="K37" s="629"/>
      <c r="L37" s="643"/>
      <c r="M37" s="628"/>
      <c r="N37" s="152"/>
    </row>
    <row r="38" spans="1:14" ht="13.75" customHeight="1">
      <c r="A38" s="151"/>
      <c r="B38" s="625"/>
      <c r="C38" s="641"/>
      <c r="D38" s="642"/>
      <c r="E38" s="627"/>
      <c r="F38" s="626"/>
      <c r="G38" s="627"/>
      <c r="H38" s="626"/>
      <c r="I38" s="627"/>
      <c r="J38" s="626"/>
      <c r="K38" s="629"/>
      <c r="L38" s="643"/>
      <c r="M38" s="628"/>
      <c r="N38" s="152"/>
    </row>
    <row r="39" spans="1:14" ht="13.75" customHeight="1" thickBot="1">
      <c r="A39" s="151"/>
      <c r="B39" s="625"/>
      <c r="C39" s="641"/>
      <c r="D39" s="642"/>
      <c r="E39" s="627"/>
      <c r="F39" s="626"/>
      <c r="G39" s="627"/>
      <c r="H39" s="626"/>
      <c r="I39" s="627"/>
      <c r="J39" s="626"/>
      <c r="K39" s="629"/>
      <c r="L39" s="643"/>
      <c r="M39" s="628"/>
      <c r="N39" s="152"/>
    </row>
    <row r="40" spans="1:14" ht="13" customHeight="1">
      <c r="A40" s="151"/>
      <c r="B40" s="253" t="s">
        <v>7</v>
      </c>
      <c r="C40" s="254" t="s">
        <v>8</v>
      </c>
      <c r="D40" s="255" t="s">
        <v>9</v>
      </c>
      <c r="E40" s="750" t="s">
        <v>10</v>
      </c>
      <c r="F40" s="751"/>
      <c r="G40" s="750" t="s">
        <v>11</v>
      </c>
      <c r="H40" s="751"/>
      <c r="I40" s="750" t="s">
        <v>12</v>
      </c>
      <c r="J40" s="751"/>
      <c r="K40" s="254" t="s">
        <v>13</v>
      </c>
      <c r="L40" s="618" t="s">
        <v>14</v>
      </c>
      <c r="M40" s="256" t="s">
        <v>20</v>
      </c>
      <c r="N40" s="152"/>
    </row>
    <row r="41" spans="1:14" ht="15.75" customHeight="1">
      <c r="A41" s="151"/>
      <c r="B41" s="752" t="s">
        <v>110</v>
      </c>
      <c r="C41" s="735" t="s">
        <v>218</v>
      </c>
      <c r="D41" s="736"/>
      <c r="E41" s="736"/>
      <c r="F41" s="737"/>
      <c r="G41" s="735" t="s">
        <v>219</v>
      </c>
      <c r="H41" s="737"/>
      <c r="I41" s="741" t="s">
        <v>111</v>
      </c>
      <c r="J41" s="742"/>
      <c r="K41" s="745" t="s">
        <v>112</v>
      </c>
      <c r="L41" s="617" t="s">
        <v>220</v>
      </c>
      <c r="M41" s="725" t="s">
        <v>221</v>
      </c>
      <c r="N41" s="152"/>
    </row>
    <row r="42" spans="1:14" ht="13.5" customHeight="1">
      <c r="A42" s="151"/>
      <c r="B42" s="753"/>
      <c r="C42" s="738"/>
      <c r="D42" s="739"/>
      <c r="E42" s="739"/>
      <c r="F42" s="740"/>
      <c r="G42" s="738"/>
      <c r="H42" s="740"/>
      <c r="I42" s="743"/>
      <c r="J42" s="744"/>
      <c r="K42" s="746"/>
      <c r="L42" s="727" t="s">
        <v>242</v>
      </c>
      <c r="M42" s="726"/>
      <c r="N42" s="152"/>
    </row>
    <row r="43" spans="1:14" ht="28.5" customHeight="1">
      <c r="A43" s="151"/>
      <c r="B43" s="753"/>
      <c r="C43" s="219" t="s">
        <v>121</v>
      </c>
      <c r="D43" s="220" t="s">
        <v>222</v>
      </c>
      <c r="E43" s="729" t="s">
        <v>122</v>
      </c>
      <c r="F43" s="730"/>
      <c r="G43" s="738"/>
      <c r="H43" s="740"/>
      <c r="I43" s="743"/>
      <c r="J43" s="744"/>
      <c r="K43" s="746"/>
      <c r="L43" s="728"/>
      <c r="M43" s="726"/>
      <c r="N43" s="152"/>
    </row>
    <row r="44" spans="1:14" ht="14.25" customHeight="1" thickBot="1">
      <c r="A44" s="151"/>
      <c r="B44" s="248" t="s">
        <v>16</v>
      </c>
      <c r="C44" s="249" t="s">
        <v>223</v>
      </c>
      <c r="D44" s="250" t="s">
        <v>388</v>
      </c>
      <c r="E44" s="731" t="s">
        <v>167</v>
      </c>
      <c r="F44" s="732"/>
      <c r="G44" s="731" t="s">
        <v>167</v>
      </c>
      <c r="H44" s="732"/>
      <c r="I44" s="733" t="s">
        <v>224</v>
      </c>
      <c r="J44" s="734"/>
      <c r="K44" s="251" t="s">
        <v>225</v>
      </c>
      <c r="L44" s="619" t="s">
        <v>167</v>
      </c>
      <c r="M44" s="252" t="s">
        <v>226</v>
      </c>
      <c r="N44" s="152"/>
    </row>
    <row r="45" spans="1:14" ht="12" customHeight="1">
      <c r="A45" s="151"/>
      <c r="B45" s="747" t="s">
        <v>48</v>
      </c>
      <c r="C45" s="221"/>
      <c r="D45" s="222"/>
      <c r="E45" s="223"/>
      <c r="F45" s="242" t="s">
        <v>84</v>
      </c>
      <c r="G45" s="223"/>
      <c r="H45" s="242" t="s">
        <v>84</v>
      </c>
      <c r="I45" s="225" t="str">
        <f t="shared" ref="I45:I74" si="3">IF(E45=0," ",IF((G45-E45)&lt;0,"keine",G45-E45))</f>
        <v xml:space="preserve"> </v>
      </c>
      <c r="J45" s="242" t="s">
        <v>84</v>
      </c>
      <c r="K45" s="346" t="str">
        <f t="shared" ref="K45:K74" si="4">IF(G45&lt;=0," ",IF(I45="keine","keine",(G45-E45)/E45))</f>
        <v xml:space="preserve"> </v>
      </c>
      <c r="L45" s="226"/>
      <c r="M45" s="227" t="str">
        <f t="shared" ref="M45:M74" si="5">IF(I45=" "," ",IF(I45="keine",0,K45*L45))</f>
        <v xml:space="preserve"> </v>
      </c>
      <c r="N45" s="152"/>
    </row>
    <row r="46" spans="1:14">
      <c r="A46" s="151"/>
      <c r="B46" s="747"/>
      <c r="C46" s="228"/>
      <c r="D46" s="229"/>
      <c r="E46" s="230"/>
      <c r="F46" s="244" t="s">
        <v>84</v>
      </c>
      <c r="G46" s="230"/>
      <c r="H46" s="244" t="s">
        <v>84</v>
      </c>
      <c r="I46" s="232" t="str">
        <f t="shared" si="3"/>
        <v xml:space="preserve"> </v>
      </c>
      <c r="J46" s="244" t="s">
        <v>84</v>
      </c>
      <c r="K46" s="347" t="str">
        <f t="shared" si="4"/>
        <v xml:space="preserve"> </v>
      </c>
      <c r="L46" s="233"/>
      <c r="M46" s="234" t="str">
        <f t="shared" si="5"/>
        <v xml:space="preserve"> </v>
      </c>
    </row>
    <row r="47" spans="1:14">
      <c r="A47" s="151"/>
      <c r="B47" s="747"/>
      <c r="C47" s="608"/>
      <c r="D47" s="609"/>
      <c r="E47" s="230"/>
      <c r="F47" s="244" t="s">
        <v>84</v>
      </c>
      <c r="G47" s="230"/>
      <c r="H47" s="244" t="s">
        <v>84</v>
      </c>
      <c r="I47" s="232" t="str">
        <f t="shared" si="3"/>
        <v xml:space="preserve"> </v>
      </c>
      <c r="J47" s="244" t="s">
        <v>84</v>
      </c>
      <c r="K47" s="347" t="str">
        <f t="shared" si="4"/>
        <v xml:space="preserve"> </v>
      </c>
      <c r="L47" s="613"/>
      <c r="M47" s="614" t="str">
        <f t="shared" si="5"/>
        <v xml:space="preserve"> </v>
      </c>
    </row>
    <row r="48" spans="1:14">
      <c r="A48" s="151"/>
      <c r="B48" s="747"/>
      <c r="C48" s="608"/>
      <c r="D48" s="609"/>
      <c r="E48" s="230"/>
      <c r="F48" s="244" t="s">
        <v>84</v>
      </c>
      <c r="G48" s="230"/>
      <c r="H48" s="244" t="s">
        <v>84</v>
      </c>
      <c r="I48" s="232" t="str">
        <f t="shared" si="3"/>
        <v xml:space="preserve"> </v>
      </c>
      <c r="J48" s="244" t="s">
        <v>84</v>
      </c>
      <c r="K48" s="347" t="str">
        <f t="shared" si="4"/>
        <v xml:space="preserve"> </v>
      </c>
      <c r="L48" s="613"/>
      <c r="M48" s="614" t="str">
        <f t="shared" si="5"/>
        <v xml:space="preserve"> </v>
      </c>
    </row>
    <row r="49" spans="1:13" ht="13" thickBot="1">
      <c r="A49" s="151"/>
      <c r="B49" s="747"/>
      <c r="C49" s="235"/>
      <c r="D49" s="236"/>
      <c r="E49" s="237"/>
      <c r="F49" s="243" t="s">
        <v>84</v>
      </c>
      <c r="G49" s="237"/>
      <c r="H49" s="243" t="s">
        <v>84</v>
      </c>
      <c r="I49" s="239" t="str">
        <f t="shared" si="3"/>
        <v xml:space="preserve"> </v>
      </c>
      <c r="J49" s="243" t="s">
        <v>84</v>
      </c>
      <c r="K49" s="348" t="str">
        <f t="shared" si="4"/>
        <v xml:space="preserve"> </v>
      </c>
      <c r="L49" s="240"/>
      <c r="M49" s="241" t="str">
        <f t="shared" si="5"/>
        <v xml:space="preserve"> </v>
      </c>
    </row>
    <row r="50" spans="1:13">
      <c r="A50" s="151"/>
      <c r="B50" s="748" t="s">
        <v>52</v>
      </c>
      <c r="C50" s="221"/>
      <c r="D50" s="222"/>
      <c r="E50" s="223"/>
      <c r="F50" s="242" t="s">
        <v>84</v>
      </c>
      <c r="G50" s="223"/>
      <c r="H50" s="242" t="s">
        <v>84</v>
      </c>
      <c r="I50" s="225" t="str">
        <f t="shared" si="3"/>
        <v xml:space="preserve"> </v>
      </c>
      <c r="J50" s="242" t="s">
        <v>84</v>
      </c>
      <c r="K50" s="346" t="str">
        <f t="shared" si="4"/>
        <v xml:space="preserve"> </v>
      </c>
      <c r="L50" s="226"/>
      <c r="M50" s="227" t="str">
        <f t="shared" si="5"/>
        <v xml:space="preserve"> </v>
      </c>
    </row>
    <row r="51" spans="1:13">
      <c r="A51" s="151"/>
      <c r="B51" s="747"/>
      <c r="C51" s="228"/>
      <c r="D51" s="229"/>
      <c r="E51" s="230"/>
      <c r="F51" s="244" t="s">
        <v>84</v>
      </c>
      <c r="G51" s="230"/>
      <c r="H51" s="244" t="s">
        <v>84</v>
      </c>
      <c r="I51" s="232" t="str">
        <f t="shared" si="3"/>
        <v xml:space="preserve"> </v>
      </c>
      <c r="J51" s="244" t="s">
        <v>84</v>
      </c>
      <c r="K51" s="347" t="str">
        <f t="shared" si="4"/>
        <v xml:space="preserve"> </v>
      </c>
      <c r="L51" s="233"/>
      <c r="M51" s="234" t="str">
        <f t="shared" si="5"/>
        <v xml:space="preserve"> </v>
      </c>
    </row>
    <row r="52" spans="1:13">
      <c r="A52" s="151"/>
      <c r="B52" s="747"/>
      <c r="C52" s="608"/>
      <c r="D52" s="609"/>
      <c r="E52" s="230"/>
      <c r="F52" s="244" t="s">
        <v>84</v>
      </c>
      <c r="G52" s="230"/>
      <c r="H52" s="244" t="s">
        <v>84</v>
      </c>
      <c r="I52" s="232" t="str">
        <f t="shared" si="3"/>
        <v xml:space="preserve"> </v>
      </c>
      <c r="J52" s="244" t="s">
        <v>84</v>
      </c>
      <c r="K52" s="347" t="str">
        <f t="shared" si="4"/>
        <v xml:space="preserve"> </v>
      </c>
      <c r="L52" s="613"/>
      <c r="M52" s="614" t="str">
        <f t="shared" si="5"/>
        <v xml:space="preserve"> </v>
      </c>
    </row>
    <row r="53" spans="1:13">
      <c r="A53" s="151"/>
      <c r="B53" s="747"/>
      <c r="C53" s="608"/>
      <c r="D53" s="609"/>
      <c r="E53" s="230"/>
      <c r="F53" s="244" t="s">
        <v>84</v>
      </c>
      <c r="G53" s="230"/>
      <c r="H53" s="244" t="s">
        <v>84</v>
      </c>
      <c r="I53" s="232" t="str">
        <f t="shared" si="3"/>
        <v xml:space="preserve"> </v>
      </c>
      <c r="J53" s="244" t="s">
        <v>84</v>
      </c>
      <c r="K53" s="347" t="str">
        <f t="shared" si="4"/>
        <v xml:space="preserve"> </v>
      </c>
      <c r="L53" s="613"/>
      <c r="M53" s="614" t="str">
        <f t="shared" si="5"/>
        <v xml:space="preserve"> </v>
      </c>
    </row>
    <row r="54" spans="1:13" ht="13" thickBot="1">
      <c r="A54" s="151"/>
      <c r="B54" s="749"/>
      <c r="C54" s="235"/>
      <c r="D54" s="236"/>
      <c r="E54" s="237"/>
      <c r="F54" s="243" t="s">
        <v>84</v>
      </c>
      <c r="G54" s="237"/>
      <c r="H54" s="243" t="s">
        <v>84</v>
      </c>
      <c r="I54" s="239" t="str">
        <f t="shared" si="3"/>
        <v xml:space="preserve"> </v>
      </c>
      <c r="J54" s="243" t="s">
        <v>84</v>
      </c>
      <c r="K54" s="348" t="str">
        <f t="shared" si="4"/>
        <v xml:space="preserve"> </v>
      </c>
      <c r="L54" s="240"/>
      <c r="M54" s="241" t="str">
        <f t="shared" si="5"/>
        <v xml:space="preserve"> </v>
      </c>
    </row>
    <row r="55" spans="1:13">
      <c r="A55" s="151"/>
      <c r="B55" s="747" t="s">
        <v>49</v>
      </c>
      <c r="C55" s="221"/>
      <c r="D55" s="222"/>
      <c r="E55" s="223"/>
      <c r="F55" s="242" t="s">
        <v>84</v>
      </c>
      <c r="G55" s="223"/>
      <c r="H55" s="242" t="s">
        <v>84</v>
      </c>
      <c r="I55" s="225" t="str">
        <f t="shared" si="3"/>
        <v xml:space="preserve"> </v>
      </c>
      <c r="J55" s="242" t="s">
        <v>84</v>
      </c>
      <c r="K55" s="346" t="str">
        <f t="shared" si="4"/>
        <v xml:space="preserve"> </v>
      </c>
      <c r="L55" s="226"/>
      <c r="M55" s="227" t="str">
        <f t="shared" si="5"/>
        <v xml:space="preserve"> </v>
      </c>
    </row>
    <row r="56" spans="1:13">
      <c r="A56" s="151"/>
      <c r="B56" s="747"/>
      <c r="C56" s="228"/>
      <c r="D56" s="229"/>
      <c r="E56" s="230"/>
      <c r="F56" s="244" t="s">
        <v>84</v>
      </c>
      <c r="G56" s="230"/>
      <c r="H56" s="244" t="s">
        <v>84</v>
      </c>
      <c r="I56" s="232" t="str">
        <f t="shared" si="3"/>
        <v xml:space="preserve"> </v>
      </c>
      <c r="J56" s="244" t="s">
        <v>84</v>
      </c>
      <c r="K56" s="347" t="str">
        <f t="shared" si="4"/>
        <v xml:space="preserve"> </v>
      </c>
      <c r="L56" s="233"/>
      <c r="M56" s="234" t="str">
        <f t="shared" si="5"/>
        <v xml:space="preserve"> </v>
      </c>
    </row>
    <row r="57" spans="1:13">
      <c r="A57" s="151"/>
      <c r="B57" s="747"/>
      <c r="C57" s="608"/>
      <c r="D57" s="609"/>
      <c r="E57" s="230"/>
      <c r="F57" s="244" t="s">
        <v>84</v>
      </c>
      <c r="G57" s="230"/>
      <c r="H57" s="244" t="s">
        <v>84</v>
      </c>
      <c r="I57" s="232" t="str">
        <f t="shared" si="3"/>
        <v xml:space="preserve"> </v>
      </c>
      <c r="J57" s="244" t="s">
        <v>84</v>
      </c>
      <c r="K57" s="347" t="str">
        <f t="shared" si="4"/>
        <v xml:space="preserve"> </v>
      </c>
      <c r="L57" s="613"/>
      <c r="M57" s="614" t="str">
        <f t="shared" si="5"/>
        <v xml:space="preserve"> </v>
      </c>
    </row>
    <row r="58" spans="1:13">
      <c r="A58" s="151"/>
      <c r="B58" s="747"/>
      <c r="C58" s="608"/>
      <c r="D58" s="609"/>
      <c r="E58" s="230"/>
      <c r="F58" s="244" t="s">
        <v>84</v>
      </c>
      <c r="G58" s="230"/>
      <c r="H58" s="244" t="s">
        <v>84</v>
      </c>
      <c r="I58" s="232" t="str">
        <f t="shared" si="3"/>
        <v xml:space="preserve"> </v>
      </c>
      <c r="J58" s="244" t="s">
        <v>84</v>
      </c>
      <c r="K58" s="347" t="str">
        <f t="shared" si="4"/>
        <v xml:space="preserve"> </v>
      </c>
      <c r="L58" s="613"/>
      <c r="M58" s="614" t="str">
        <f t="shared" si="5"/>
        <v xml:space="preserve"> </v>
      </c>
    </row>
    <row r="59" spans="1:13" ht="13" thickBot="1">
      <c r="A59" s="151"/>
      <c r="B59" s="747"/>
      <c r="C59" s="235"/>
      <c r="D59" s="236"/>
      <c r="E59" s="237"/>
      <c r="F59" s="243" t="s">
        <v>84</v>
      </c>
      <c r="G59" s="237"/>
      <c r="H59" s="243" t="s">
        <v>84</v>
      </c>
      <c r="I59" s="239" t="str">
        <f t="shared" si="3"/>
        <v xml:space="preserve"> </v>
      </c>
      <c r="J59" s="243" t="s">
        <v>84</v>
      </c>
      <c r="K59" s="348" t="str">
        <f t="shared" si="4"/>
        <v xml:space="preserve"> </v>
      </c>
      <c r="L59" s="240"/>
      <c r="M59" s="241" t="str">
        <f t="shared" si="5"/>
        <v xml:space="preserve"> </v>
      </c>
    </row>
    <row r="60" spans="1:13">
      <c r="A60" s="151"/>
      <c r="B60" s="748" t="s">
        <v>50</v>
      </c>
      <c r="C60" s="221"/>
      <c r="D60" s="222"/>
      <c r="E60" s="223"/>
      <c r="F60" s="242" t="s">
        <v>84</v>
      </c>
      <c r="G60" s="223"/>
      <c r="H60" s="242" t="s">
        <v>84</v>
      </c>
      <c r="I60" s="225" t="str">
        <f t="shared" si="3"/>
        <v xml:space="preserve"> </v>
      </c>
      <c r="J60" s="242" t="s">
        <v>84</v>
      </c>
      <c r="K60" s="346" t="str">
        <f t="shared" si="4"/>
        <v xml:space="preserve"> </v>
      </c>
      <c r="L60" s="226"/>
      <c r="M60" s="227" t="str">
        <f t="shared" si="5"/>
        <v xml:space="preserve"> </v>
      </c>
    </row>
    <row r="61" spans="1:13">
      <c r="A61" s="151"/>
      <c r="B61" s="747"/>
      <c r="C61" s="228"/>
      <c r="D61" s="229"/>
      <c r="E61" s="230"/>
      <c r="F61" s="244" t="s">
        <v>84</v>
      </c>
      <c r="G61" s="230"/>
      <c r="H61" s="244" t="s">
        <v>84</v>
      </c>
      <c r="I61" s="232" t="str">
        <f t="shared" si="3"/>
        <v xml:space="preserve"> </v>
      </c>
      <c r="J61" s="244" t="s">
        <v>84</v>
      </c>
      <c r="K61" s="347" t="str">
        <f t="shared" si="4"/>
        <v xml:space="preserve"> </v>
      </c>
      <c r="L61" s="233"/>
      <c r="M61" s="234" t="str">
        <f t="shared" si="5"/>
        <v xml:space="preserve"> </v>
      </c>
    </row>
    <row r="62" spans="1:13">
      <c r="A62" s="151"/>
      <c r="B62" s="747"/>
      <c r="C62" s="608"/>
      <c r="D62" s="609"/>
      <c r="E62" s="230"/>
      <c r="F62" s="244" t="s">
        <v>84</v>
      </c>
      <c r="G62" s="230"/>
      <c r="H62" s="244" t="s">
        <v>84</v>
      </c>
      <c r="I62" s="232" t="str">
        <f t="shared" si="3"/>
        <v xml:space="preserve"> </v>
      </c>
      <c r="J62" s="244" t="s">
        <v>84</v>
      </c>
      <c r="K62" s="347" t="str">
        <f t="shared" si="4"/>
        <v xml:space="preserve"> </v>
      </c>
      <c r="L62" s="613"/>
      <c r="M62" s="614" t="str">
        <f t="shared" si="5"/>
        <v xml:space="preserve"> </v>
      </c>
    </row>
    <row r="63" spans="1:13">
      <c r="A63" s="151"/>
      <c r="B63" s="747"/>
      <c r="C63" s="608"/>
      <c r="D63" s="609"/>
      <c r="E63" s="230"/>
      <c r="F63" s="244" t="s">
        <v>84</v>
      </c>
      <c r="G63" s="230"/>
      <c r="H63" s="244" t="s">
        <v>84</v>
      </c>
      <c r="I63" s="232" t="str">
        <f t="shared" si="3"/>
        <v xml:space="preserve"> </v>
      </c>
      <c r="J63" s="244" t="s">
        <v>84</v>
      </c>
      <c r="K63" s="347" t="str">
        <f t="shared" si="4"/>
        <v xml:space="preserve"> </v>
      </c>
      <c r="L63" s="613"/>
      <c r="M63" s="614" t="str">
        <f t="shared" si="5"/>
        <v xml:space="preserve"> </v>
      </c>
    </row>
    <row r="64" spans="1:13" ht="13" thickBot="1">
      <c r="A64" s="151"/>
      <c r="B64" s="749"/>
      <c r="C64" s="235"/>
      <c r="D64" s="236"/>
      <c r="E64" s="237"/>
      <c r="F64" s="243" t="s">
        <v>84</v>
      </c>
      <c r="G64" s="237"/>
      <c r="H64" s="243" t="s">
        <v>84</v>
      </c>
      <c r="I64" s="239" t="str">
        <f t="shared" si="3"/>
        <v xml:space="preserve"> </v>
      </c>
      <c r="J64" s="243" t="s">
        <v>84</v>
      </c>
      <c r="K64" s="348" t="str">
        <f t="shared" si="4"/>
        <v xml:space="preserve"> </v>
      </c>
      <c r="L64" s="240"/>
      <c r="M64" s="241" t="str">
        <f t="shared" si="5"/>
        <v xml:space="preserve"> </v>
      </c>
    </row>
    <row r="65" spans="1:13">
      <c r="A65" s="151"/>
      <c r="B65" s="747" t="s">
        <v>51</v>
      </c>
      <c r="C65" s="221"/>
      <c r="D65" s="222"/>
      <c r="E65" s="223"/>
      <c r="F65" s="242" t="s">
        <v>84</v>
      </c>
      <c r="G65" s="223"/>
      <c r="H65" s="242" t="s">
        <v>84</v>
      </c>
      <c r="I65" s="225" t="str">
        <f t="shared" si="3"/>
        <v xml:space="preserve"> </v>
      </c>
      <c r="J65" s="242" t="s">
        <v>84</v>
      </c>
      <c r="K65" s="346" t="str">
        <f t="shared" si="4"/>
        <v xml:space="preserve"> </v>
      </c>
      <c r="L65" s="226"/>
      <c r="M65" s="227" t="str">
        <f t="shared" si="5"/>
        <v xml:space="preserve"> </v>
      </c>
    </row>
    <row r="66" spans="1:13">
      <c r="A66" s="151"/>
      <c r="B66" s="747"/>
      <c r="C66" s="228"/>
      <c r="D66" s="229"/>
      <c r="E66" s="230"/>
      <c r="F66" s="244" t="s">
        <v>84</v>
      </c>
      <c r="G66" s="230"/>
      <c r="H66" s="244" t="s">
        <v>84</v>
      </c>
      <c r="I66" s="232" t="str">
        <f t="shared" si="3"/>
        <v xml:space="preserve"> </v>
      </c>
      <c r="J66" s="244" t="s">
        <v>84</v>
      </c>
      <c r="K66" s="347" t="str">
        <f t="shared" si="4"/>
        <v xml:space="preserve"> </v>
      </c>
      <c r="L66" s="233"/>
      <c r="M66" s="234" t="str">
        <f t="shared" si="5"/>
        <v xml:space="preserve"> </v>
      </c>
    </row>
    <row r="67" spans="1:13">
      <c r="A67" s="151"/>
      <c r="B67" s="747"/>
      <c r="C67" s="608"/>
      <c r="D67" s="609"/>
      <c r="E67" s="230"/>
      <c r="F67" s="244" t="s">
        <v>84</v>
      </c>
      <c r="G67" s="230"/>
      <c r="H67" s="244" t="s">
        <v>84</v>
      </c>
      <c r="I67" s="232" t="str">
        <f t="shared" si="3"/>
        <v xml:space="preserve"> </v>
      </c>
      <c r="J67" s="244" t="s">
        <v>84</v>
      </c>
      <c r="K67" s="347" t="str">
        <f t="shared" si="4"/>
        <v xml:space="preserve"> </v>
      </c>
      <c r="L67" s="613"/>
      <c r="M67" s="614" t="str">
        <f t="shared" si="5"/>
        <v xml:space="preserve"> </v>
      </c>
    </row>
    <row r="68" spans="1:13">
      <c r="A68" s="151"/>
      <c r="B68" s="747"/>
      <c r="C68" s="608"/>
      <c r="D68" s="609"/>
      <c r="E68" s="230"/>
      <c r="F68" s="244" t="s">
        <v>84</v>
      </c>
      <c r="G68" s="230"/>
      <c r="H68" s="244" t="s">
        <v>84</v>
      </c>
      <c r="I68" s="232" t="str">
        <f t="shared" si="3"/>
        <v xml:space="preserve"> </v>
      </c>
      <c r="J68" s="244" t="s">
        <v>84</v>
      </c>
      <c r="K68" s="347" t="str">
        <f t="shared" si="4"/>
        <v xml:space="preserve"> </v>
      </c>
      <c r="L68" s="613"/>
      <c r="M68" s="614" t="str">
        <f t="shared" si="5"/>
        <v xml:space="preserve"> </v>
      </c>
    </row>
    <row r="69" spans="1:13" ht="13" thickBot="1">
      <c r="A69" s="151"/>
      <c r="B69" s="747"/>
      <c r="C69" s="235"/>
      <c r="D69" s="236"/>
      <c r="E69" s="237"/>
      <c r="F69" s="243" t="s">
        <v>84</v>
      </c>
      <c r="G69" s="237"/>
      <c r="H69" s="243" t="s">
        <v>84</v>
      </c>
      <c r="I69" s="239" t="str">
        <f t="shared" si="3"/>
        <v xml:space="preserve"> </v>
      </c>
      <c r="J69" s="243" t="s">
        <v>84</v>
      </c>
      <c r="K69" s="348" t="str">
        <f t="shared" si="4"/>
        <v xml:space="preserve"> </v>
      </c>
      <c r="L69" s="240"/>
      <c r="M69" s="241" t="str">
        <f t="shared" si="5"/>
        <v xml:space="preserve"> </v>
      </c>
    </row>
    <row r="70" spans="1:13">
      <c r="A70" s="151"/>
      <c r="B70" s="757" t="s">
        <v>229</v>
      </c>
      <c r="C70" s="221"/>
      <c r="D70" s="222"/>
      <c r="E70" s="257"/>
      <c r="F70" s="105" t="s">
        <v>60</v>
      </c>
      <c r="G70" s="257"/>
      <c r="H70" s="105" t="s">
        <v>60</v>
      </c>
      <c r="I70" s="225" t="str">
        <f t="shared" si="3"/>
        <v xml:space="preserve"> </v>
      </c>
      <c r="J70" s="105" t="s">
        <v>60</v>
      </c>
      <c r="K70" s="346" t="str">
        <f t="shared" si="4"/>
        <v xml:space="preserve"> </v>
      </c>
      <c r="L70" s="226"/>
      <c r="M70" s="227" t="str">
        <f t="shared" si="5"/>
        <v xml:space="preserve"> </v>
      </c>
    </row>
    <row r="71" spans="1:13">
      <c r="A71" s="151"/>
      <c r="B71" s="758"/>
      <c r="C71" s="228"/>
      <c r="D71" s="229"/>
      <c r="E71" s="616"/>
      <c r="F71" s="103" t="s">
        <v>60</v>
      </c>
      <c r="G71" s="616"/>
      <c r="H71" s="103" t="s">
        <v>60</v>
      </c>
      <c r="I71" s="232" t="str">
        <f t="shared" si="3"/>
        <v xml:space="preserve"> </v>
      </c>
      <c r="J71" s="103" t="s">
        <v>60</v>
      </c>
      <c r="K71" s="347" t="str">
        <f t="shared" si="4"/>
        <v xml:space="preserve"> </v>
      </c>
      <c r="L71" s="233"/>
      <c r="M71" s="234" t="str">
        <f t="shared" si="5"/>
        <v xml:space="preserve"> </v>
      </c>
    </row>
    <row r="72" spans="1:13">
      <c r="A72" s="151"/>
      <c r="B72" s="758"/>
      <c r="C72" s="608"/>
      <c r="D72" s="609"/>
      <c r="E72" s="616"/>
      <c r="F72" s="103" t="s">
        <v>60</v>
      </c>
      <c r="G72" s="616"/>
      <c r="H72" s="103" t="s">
        <v>60</v>
      </c>
      <c r="I72" s="232" t="str">
        <f t="shared" si="3"/>
        <v xml:space="preserve"> </v>
      </c>
      <c r="J72" s="103" t="s">
        <v>60</v>
      </c>
      <c r="K72" s="347" t="str">
        <f t="shared" si="4"/>
        <v xml:space="preserve"> </v>
      </c>
      <c r="L72" s="613"/>
      <c r="M72" s="614" t="str">
        <f t="shared" si="5"/>
        <v xml:space="preserve"> </v>
      </c>
    </row>
    <row r="73" spans="1:13">
      <c r="A73" s="151"/>
      <c r="B73" s="758"/>
      <c r="C73" s="608"/>
      <c r="D73" s="609"/>
      <c r="E73" s="616"/>
      <c r="F73" s="103" t="s">
        <v>60</v>
      </c>
      <c r="G73" s="616"/>
      <c r="H73" s="103" t="s">
        <v>60</v>
      </c>
      <c r="I73" s="232" t="str">
        <f t="shared" si="3"/>
        <v xml:space="preserve"> </v>
      </c>
      <c r="J73" s="103" t="s">
        <v>60</v>
      </c>
      <c r="K73" s="347" t="str">
        <f t="shared" si="4"/>
        <v xml:space="preserve"> </v>
      </c>
      <c r="L73" s="613"/>
      <c r="M73" s="614" t="str">
        <f t="shared" si="5"/>
        <v xml:space="preserve"> </v>
      </c>
    </row>
    <row r="74" spans="1:13" ht="13" thickBot="1">
      <c r="A74" s="151"/>
      <c r="B74" s="759"/>
      <c r="C74" s="235"/>
      <c r="D74" s="236"/>
      <c r="E74" s="258"/>
      <c r="F74" s="104" t="s">
        <v>60</v>
      </c>
      <c r="G74" s="258"/>
      <c r="H74" s="104" t="s">
        <v>60</v>
      </c>
      <c r="I74" s="239" t="str">
        <f t="shared" si="3"/>
        <v xml:space="preserve"> </v>
      </c>
      <c r="J74" s="104" t="s">
        <v>60</v>
      </c>
      <c r="K74" s="348" t="str">
        <f t="shared" si="4"/>
        <v xml:space="preserve"> </v>
      </c>
      <c r="L74" s="240"/>
      <c r="M74" s="241" t="str">
        <f t="shared" si="5"/>
        <v xml:space="preserve"> </v>
      </c>
    </row>
    <row r="75" spans="1:13" ht="6" customHeight="1">
      <c r="A75" s="151"/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</row>
    <row r="76" spans="1:13">
      <c r="A76" s="151"/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</row>
    <row r="77" spans="1:13" ht="16" customHeight="1">
      <c r="A77" s="151"/>
      <c r="B77" s="713"/>
      <c r="C77" s="713"/>
      <c r="D77" s="713"/>
      <c r="E77" s="713"/>
      <c r="F77" s="713"/>
      <c r="G77" s="713"/>
      <c r="H77" s="713"/>
      <c r="I77" s="713"/>
      <c r="J77" s="713"/>
      <c r="K77" s="713"/>
      <c r="L77" s="713"/>
      <c r="M77" s="713"/>
    </row>
    <row r="78" spans="1:13" ht="16" customHeight="1">
      <c r="A78" s="151"/>
      <c r="B78" s="713"/>
      <c r="C78" s="713"/>
      <c r="D78" s="713"/>
      <c r="E78" s="713"/>
      <c r="F78" s="713"/>
      <c r="G78" s="713"/>
      <c r="H78" s="713"/>
      <c r="I78" s="713"/>
      <c r="J78" s="713"/>
      <c r="K78" s="713"/>
      <c r="L78" s="713"/>
      <c r="M78" s="713"/>
    </row>
    <row r="79" spans="1:13" ht="16" customHeight="1">
      <c r="A79" s="151"/>
      <c r="B79" s="713"/>
      <c r="C79" s="713"/>
      <c r="D79" s="713"/>
      <c r="E79" s="713"/>
      <c r="F79" s="713"/>
      <c r="G79" s="713"/>
      <c r="H79" s="713"/>
      <c r="I79" s="713"/>
      <c r="J79" s="713"/>
      <c r="K79" s="713"/>
      <c r="L79" s="713"/>
      <c r="M79" s="713"/>
    </row>
  </sheetData>
  <sheetProtection algorithmName="SHA-512" hashValue="5bxzxTeu0rG46jDDgt1pNLUIO2fNTD/CgdpaJ/b4GSlaHw3FG5ec5nCHlBKP3XNW/BA3SUh6yieR0vh+tDt53A==" saltValue="t5+1nlwLFX9N4tahGkQ67Q==" spinCount="100000" sheet="1" objects="1" scenarios="1"/>
  <mergeCells count="46">
    <mergeCell ref="B60:B64"/>
    <mergeCell ref="B65:B69"/>
    <mergeCell ref="B70:B74"/>
    <mergeCell ref="A1:C1"/>
    <mergeCell ref="A2:G2"/>
    <mergeCell ref="B7:B9"/>
    <mergeCell ref="E40:F40"/>
    <mergeCell ref="G40:H40"/>
    <mergeCell ref="H2:L2"/>
    <mergeCell ref="E1:L1"/>
    <mergeCell ref="K7:K9"/>
    <mergeCell ref="G6:H6"/>
    <mergeCell ref="I6:J6"/>
    <mergeCell ref="C7:F8"/>
    <mergeCell ref="G7:H9"/>
    <mergeCell ref="I7:J9"/>
    <mergeCell ref="E6:F6"/>
    <mergeCell ref="I40:J40"/>
    <mergeCell ref="B41:B43"/>
    <mergeCell ref="M7:M9"/>
    <mergeCell ref="L8:L9"/>
    <mergeCell ref="E9:F9"/>
    <mergeCell ref="B31:B35"/>
    <mergeCell ref="G10:H10"/>
    <mergeCell ref="I10:J10"/>
    <mergeCell ref="B11:B15"/>
    <mergeCell ref="B16:B20"/>
    <mergeCell ref="B21:B25"/>
    <mergeCell ref="B26:B30"/>
    <mergeCell ref="E10:F10"/>
    <mergeCell ref="B77:M77"/>
    <mergeCell ref="B78:M78"/>
    <mergeCell ref="B79:M79"/>
    <mergeCell ref="M41:M43"/>
    <mergeCell ref="L42:L43"/>
    <mergeCell ref="E43:F43"/>
    <mergeCell ref="E44:F44"/>
    <mergeCell ref="G44:H44"/>
    <mergeCell ref="I44:J44"/>
    <mergeCell ref="C41:F42"/>
    <mergeCell ref="G41:H43"/>
    <mergeCell ref="I41:J43"/>
    <mergeCell ref="K41:K43"/>
    <mergeCell ref="B45:B49"/>
    <mergeCell ref="B50:B54"/>
    <mergeCell ref="B55:B59"/>
  </mergeCells>
  <pageMargins left="0.78740157480314965" right="0.59055118110236227" top="0.59055118110236227" bottom="0.39370078740157483" header="0.39370078740157483" footer="0.31496062992125984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I78"/>
  <sheetViews>
    <sheetView showGridLines="0" view="pageBreakPreview" zoomScaleNormal="100" zoomScaleSheetLayoutView="100" workbookViewId="0">
      <selection activeCell="E7" sqref="E7"/>
    </sheetView>
  </sheetViews>
  <sheetFormatPr baseColWidth="10" defaultRowHeight="12.5"/>
  <cols>
    <col min="1" max="1" width="0.7265625" customWidth="1"/>
    <col min="2" max="2" width="12.54296875" customWidth="1"/>
    <col min="3" max="3" width="14.453125" customWidth="1"/>
    <col min="4" max="4" width="13.81640625" customWidth="1"/>
    <col min="5" max="5" width="16.1796875" customWidth="1"/>
    <col min="6" max="6" width="17.26953125" customWidth="1"/>
    <col min="7" max="7" width="9.26953125" customWidth="1"/>
    <col min="8" max="8" width="16.26953125" customWidth="1"/>
    <col min="9" max="9" width="1" customWidth="1"/>
  </cols>
  <sheetData>
    <row r="1" spans="1:9" ht="18" customHeight="1">
      <c r="A1" s="501"/>
      <c r="B1" s="763" t="s">
        <v>113</v>
      </c>
      <c r="C1" s="764"/>
      <c r="D1" s="767" t="str">
        <f>IF(Festsetzungsbescheid!H25&gt;0,Festsetzungsbescheid!H25," ")</f>
        <v xml:space="preserve"> </v>
      </c>
      <c r="E1" s="502"/>
      <c r="F1" s="502"/>
      <c r="G1" s="502"/>
      <c r="H1" s="503" t="s">
        <v>76</v>
      </c>
      <c r="I1" s="53"/>
    </row>
    <row r="2" spans="1:9" ht="12.75" customHeight="1">
      <c r="A2" s="501"/>
      <c r="B2" s="765"/>
      <c r="C2" s="766"/>
      <c r="D2" s="768"/>
      <c r="E2" s="504"/>
      <c r="F2" s="504"/>
      <c r="G2" s="504"/>
      <c r="H2" s="505" t="s">
        <v>240</v>
      </c>
      <c r="I2" s="53"/>
    </row>
    <row r="3" spans="1:9" s="29" customFormat="1" ht="7.5" customHeight="1">
      <c r="A3" s="501"/>
      <c r="B3" s="506"/>
      <c r="C3" s="507"/>
      <c r="D3" s="506"/>
      <c r="E3" s="507"/>
      <c r="F3" s="508"/>
      <c r="G3" s="501"/>
      <c r="H3" s="509"/>
      <c r="I3" s="52"/>
    </row>
    <row r="4" spans="1:9" s="29" customFormat="1" ht="15.5">
      <c r="A4" s="461"/>
      <c r="B4" s="461" t="s">
        <v>17</v>
      </c>
      <c r="C4" s="507"/>
      <c r="D4" s="506"/>
      <c r="E4" s="507"/>
      <c r="F4" s="508"/>
      <c r="G4" s="501"/>
      <c r="H4" s="501"/>
    </row>
    <row r="5" spans="1:9" ht="5.25" customHeight="1" thickBot="1">
      <c r="A5" s="102"/>
      <c r="B5" s="102"/>
      <c r="C5" s="102"/>
      <c r="D5" s="102"/>
      <c r="E5" s="102"/>
      <c r="F5" s="102"/>
      <c r="G5" s="102"/>
      <c r="H5" s="102"/>
    </row>
    <row r="6" spans="1:9" ht="14.25" customHeight="1">
      <c r="A6" s="102"/>
      <c r="B6" s="769" t="s">
        <v>36</v>
      </c>
      <c r="C6" s="772" t="s">
        <v>234</v>
      </c>
      <c r="D6" s="775" t="s">
        <v>118</v>
      </c>
      <c r="E6" s="776"/>
      <c r="F6" s="777"/>
      <c r="G6" s="778" t="s">
        <v>394</v>
      </c>
      <c r="H6" s="779"/>
      <c r="I6" s="29"/>
    </row>
    <row r="7" spans="1:9" ht="14.25" customHeight="1">
      <c r="A7" s="102"/>
      <c r="B7" s="770"/>
      <c r="C7" s="773"/>
      <c r="D7" s="265" t="s">
        <v>117</v>
      </c>
      <c r="E7" s="271"/>
      <c r="F7" s="266" t="s">
        <v>116</v>
      </c>
      <c r="G7" s="780"/>
      <c r="H7" s="781"/>
      <c r="I7" s="29"/>
    </row>
    <row r="8" spans="1:9" ht="15" customHeight="1">
      <c r="A8" s="102"/>
      <c r="B8" s="770"/>
      <c r="C8" s="773"/>
      <c r="D8" s="773" t="s">
        <v>115</v>
      </c>
      <c r="E8" s="780"/>
      <c r="F8" s="784"/>
      <c r="G8" s="780"/>
      <c r="H8" s="781"/>
      <c r="I8" s="29"/>
    </row>
    <row r="9" spans="1:9" ht="15" customHeight="1" thickBot="1">
      <c r="A9" s="102"/>
      <c r="B9" s="771"/>
      <c r="C9" s="774"/>
      <c r="D9" s="263" t="s">
        <v>18</v>
      </c>
      <c r="E9" s="263" t="s">
        <v>236</v>
      </c>
      <c r="F9" s="263" t="s">
        <v>19</v>
      </c>
      <c r="G9" s="782"/>
      <c r="H9" s="783"/>
      <c r="I9" s="32"/>
    </row>
    <row r="10" spans="1:9" ht="12.75" customHeight="1">
      <c r="A10" s="102"/>
      <c r="B10" s="75"/>
      <c r="C10" s="90"/>
      <c r="D10" s="115"/>
      <c r="E10" s="591"/>
      <c r="F10" s="81"/>
      <c r="G10" s="81"/>
      <c r="H10" s="82"/>
      <c r="I10" s="33"/>
    </row>
    <row r="11" spans="1:9" ht="12.75" customHeight="1">
      <c r="A11" s="102"/>
      <c r="B11" s="76"/>
      <c r="C11" s="90"/>
      <c r="D11" s="116"/>
      <c r="E11" s="592"/>
      <c r="F11" s="259" t="s">
        <v>230</v>
      </c>
      <c r="G11" s="84"/>
      <c r="H11" s="260" t="s">
        <v>232</v>
      </c>
      <c r="I11" s="33"/>
    </row>
    <row r="12" spans="1:9" ht="12.75" customHeight="1">
      <c r="A12" s="102"/>
      <c r="B12" s="261" t="s">
        <v>15</v>
      </c>
      <c r="C12" s="267"/>
      <c r="D12" s="116"/>
      <c r="E12" s="592"/>
      <c r="F12" s="83"/>
      <c r="G12" s="84"/>
      <c r="H12" s="85"/>
      <c r="I12" s="33"/>
    </row>
    <row r="13" spans="1:9" ht="12.75" customHeight="1">
      <c r="A13" s="102"/>
      <c r="B13" s="76" t="s">
        <v>79</v>
      </c>
      <c r="C13" s="92"/>
      <c r="D13" s="116"/>
      <c r="E13" s="592"/>
      <c r="F13" s="259" t="s">
        <v>231</v>
      </c>
      <c r="G13" s="84"/>
      <c r="H13" s="260" t="s">
        <v>233</v>
      </c>
      <c r="I13" s="33"/>
    </row>
    <row r="14" spans="1:9" ht="12.75" customHeight="1">
      <c r="A14" s="102"/>
      <c r="B14" s="76"/>
      <c r="C14" s="92"/>
      <c r="D14" s="116"/>
      <c r="E14" s="592"/>
      <c r="F14" s="83"/>
      <c r="G14" s="84"/>
      <c r="H14" s="85"/>
      <c r="I14" s="33"/>
    </row>
    <row r="15" spans="1:9" ht="12.75" customHeight="1" thickBot="1">
      <c r="A15" s="102"/>
      <c r="B15" s="76"/>
      <c r="C15" s="510"/>
      <c r="D15" s="117"/>
      <c r="E15" s="593"/>
      <c r="F15" s="86"/>
      <c r="G15" s="84"/>
      <c r="H15" s="85"/>
      <c r="I15" s="33"/>
    </row>
    <row r="16" spans="1:9" ht="12.75" customHeight="1">
      <c r="A16" s="102"/>
      <c r="B16" s="77"/>
      <c r="C16" s="90"/>
      <c r="D16" s="118"/>
      <c r="E16" s="273"/>
      <c r="F16" s="87"/>
      <c r="G16" s="88"/>
      <c r="H16" s="89"/>
      <c r="I16" s="33"/>
    </row>
    <row r="17" spans="1:9" ht="12.75" customHeight="1">
      <c r="A17" s="102"/>
      <c r="B17" s="76"/>
      <c r="C17" s="90"/>
      <c r="D17" s="119"/>
      <c r="E17" s="272"/>
      <c r="F17" s="262" t="s">
        <v>235</v>
      </c>
      <c r="G17" s="91"/>
      <c r="H17" s="260" t="s">
        <v>232</v>
      </c>
      <c r="I17" s="33"/>
    </row>
    <row r="18" spans="1:9" ht="12.75" customHeight="1">
      <c r="A18" s="102"/>
      <c r="B18" s="760" t="s">
        <v>127</v>
      </c>
      <c r="C18" s="267"/>
      <c r="D18" s="119" t="s">
        <v>0</v>
      </c>
      <c r="E18" s="272"/>
      <c r="F18" s="90"/>
      <c r="G18" s="91"/>
      <c r="H18" s="85"/>
      <c r="I18" s="33"/>
    </row>
    <row r="19" spans="1:9" ht="12.75" customHeight="1">
      <c r="A19" s="102"/>
      <c r="B19" s="760"/>
      <c r="C19" s="92"/>
      <c r="D19" s="119"/>
      <c r="E19" s="272"/>
      <c r="F19" s="262" t="s">
        <v>231</v>
      </c>
      <c r="G19" s="91"/>
      <c r="H19" s="260" t="s">
        <v>233</v>
      </c>
      <c r="I19" s="33"/>
    </row>
    <row r="20" spans="1:9" ht="12.75" customHeight="1">
      <c r="A20" s="102"/>
      <c r="B20" s="76" t="s">
        <v>79</v>
      </c>
      <c r="C20" s="92"/>
      <c r="D20" s="119"/>
      <c r="E20" s="272"/>
      <c r="F20" s="262"/>
      <c r="G20" s="91"/>
      <c r="H20" s="260"/>
      <c r="I20" s="33"/>
    </row>
    <row r="21" spans="1:9" ht="12.75" customHeight="1" thickBot="1">
      <c r="A21" s="102"/>
      <c r="B21" s="76"/>
      <c r="C21" s="510"/>
      <c r="D21" s="120" t="s">
        <v>0</v>
      </c>
      <c r="E21" s="594"/>
      <c r="F21" s="92"/>
      <c r="G21" s="91"/>
      <c r="H21" s="93"/>
      <c r="I21" s="33"/>
    </row>
    <row r="22" spans="1:9" ht="12.75" customHeight="1">
      <c r="A22" s="102"/>
      <c r="B22" s="77"/>
      <c r="C22" s="90"/>
      <c r="D22" s="118" t="s">
        <v>0</v>
      </c>
      <c r="E22" s="273"/>
      <c r="F22" s="94"/>
      <c r="G22" s="95"/>
      <c r="H22" s="89"/>
      <c r="I22" s="33"/>
    </row>
    <row r="23" spans="1:9" ht="12.75" customHeight="1">
      <c r="A23" s="102"/>
      <c r="B23" s="76"/>
      <c r="C23" s="90"/>
      <c r="D23" s="119" t="s">
        <v>0</v>
      </c>
      <c r="E23" s="272"/>
      <c r="F23" s="264" t="s">
        <v>237</v>
      </c>
      <c r="G23" s="84"/>
      <c r="H23" s="260" t="s">
        <v>232</v>
      </c>
      <c r="I23" s="33"/>
    </row>
    <row r="24" spans="1:9" ht="12.75" customHeight="1">
      <c r="A24" s="102"/>
      <c r="B24" s="760" t="s">
        <v>128</v>
      </c>
      <c r="C24" s="268"/>
      <c r="D24" s="119" t="s">
        <v>0</v>
      </c>
      <c r="E24" s="272"/>
      <c r="F24" s="96"/>
      <c r="G24" s="84"/>
      <c r="H24" s="85"/>
      <c r="I24" s="33"/>
    </row>
    <row r="25" spans="1:9" ht="12.75" customHeight="1">
      <c r="A25" s="102"/>
      <c r="B25" s="760"/>
      <c r="C25" s="92"/>
      <c r="D25" s="119"/>
      <c r="E25" s="272"/>
      <c r="F25" s="262" t="s">
        <v>231</v>
      </c>
      <c r="G25" s="84"/>
      <c r="H25" s="260" t="s">
        <v>233</v>
      </c>
      <c r="I25" s="33"/>
    </row>
    <row r="26" spans="1:9" ht="12.75" customHeight="1">
      <c r="A26" s="102"/>
      <c r="B26" s="76" t="s">
        <v>79</v>
      </c>
      <c r="C26" s="92"/>
      <c r="D26" s="119"/>
      <c r="E26" s="272"/>
      <c r="F26" s="96"/>
      <c r="G26" s="84"/>
      <c r="H26" s="85"/>
      <c r="I26" s="33"/>
    </row>
    <row r="27" spans="1:9" ht="12.75" customHeight="1" thickBot="1">
      <c r="A27" s="102"/>
      <c r="B27" s="76"/>
      <c r="C27" s="510"/>
      <c r="D27" s="120" t="s">
        <v>0</v>
      </c>
      <c r="E27" s="272"/>
      <c r="F27" s="97"/>
      <c r="G27" s="84"/>
      <c r="H27" s="93"/>
      <c r="I27" s="33"/>
    </row>
    <row r="28" spans="1:9" ht="12.75" customHeight="1">
      <c r="A28" s="102"/>
      <c r="B28" s="77"/>
      <c r="C28" s="90"/>
      <c r="D28" s="118" t="s">
        <v>0</v>
      </c>
      <c r="E28" s="70"/>
      <c r="F28" s="94"/>
      <c r="G28" s="95"/>
      <c r="H28" s="89"/>
      <c r="I28" s="33"/>
    </row>
    <row r="29" spans="1:9" ht="12.75" customHeight="1">
      <c r="A29" s="102"/>
      <c r="B29" s="76"/>
      <c r="C29" s="90"/>
      <c r="D29" s="119" t="s">
        <v>0</v>
      </c>
      <c r="E29" s="71"/>
      <c r="F29" s="264" t="s">
        <v>235</v>
      </c>
      <c r="G29" s="84"/>
      <c r="H29" s="260" t="s">
        <v>232</v>
      </c>
      <c r="I29" s="33"/>
    </row>
    <row r="30" spans="1:9" ht="12.75" customHeight="1">
      <c r="A30" s="102"/>
      <c r="B30" s="147" t="s">
        <v>23</v>
      </c>
      <c r="C30" s="269"/>
      <c r="D30" s="119" t="s">
        <v>0</v>
      </c>
      <c r="E30" s="71"/>
      <c r="F30" s="96"/>
      <c r="G30" s="84"/>
      <c r="H30" s="85"/>
      <c r="I30" s="33"/>
    </row>
    <row r="31" spans="1:9" ht="12.75" customHeight="1">
      <c r="A31" s="102"/>
      <c r="B31" s="76" t="s">
        <v>59</v>
      </c>
      <c r="C31" s="92"/>
      <c r="D31" s="119"/>
      <c r="E31" s="71"/>
      <c r="F31" s="264" t="s">
        <v>231</v>
      </c>
      <c r="G31" s="84"/>
      <c r="H31" s="260" t="s">
        <v>233</v>
      </c>
      <c r="I31" s="33"/>
    </row>
    <row r="32" spans="1:9" ht="12.75" customHeight="1">
      <c r="A32" s="102"/>
      <c r="B32" s="76"/>
      <c r="C32" s="92"/>
      <c r="D32" s="119" t="s">
        <v>0</v>
      </c>
      <c r="E32" s="71"/>
      <c r="F32" s="264"/>
      <c r="G32" s="84"/>
      <c r="H32" s="260"/>
      <c r="I32" s="33"/>
    </row>
    <row r="33" spans="1:8" ht="12.75" customHeight="1" thickBot="1">
      <c r="A33" s="511"/>
      <c r="B33" s="78"/>
      <c r="C33" s="510"/>
      <c r="D33" s="121"/>
      <c r="E33" s="72"/>
      <c r="F33" s="98"/>
      <c r="G33" s="99"/>
      <c r="H33" s="100"/>
    </row>
    <row r="34" spans="1:8" ht="12.75" customHeight="1">
      <c r="A34" s="511"/>
      <c r="B34" s="77"/>
      <c r="C34" s="90"/>
      <c r="D34" s="118" t="s">
        <v>0</v>
      </c>
      <c r="E34" s="70"/>
      <c r="F34" s="94"/>
      <c r="G34" s="95"/>
      <c r="H34" s="89"/>
    </row>
    <row r="35" spans="1:8" ht="12.75" customHeight="1">
      <c r="A35" s="511"/>
      <c r="B35" s="76"/>
      <c r="C35" s="90"/>
      <c r="D35" s="119" t="s">
        <v>0</v>
      </c>
      <c r="E35" s="71"/>
      <c r="F35" s="264" t="s">
        <v>235</v>
      </c>
      <c r="G35" s="84"/>
      <c r="H35" s="260" t="s">
        <v>232</v>
      </c>
    </row>
    <row r="36" spans="1:8" ht="12.75" customHeight="1">
      <c r="A36" s="511"/>
      <c r="B36" s="147" t="s">
        <v>47</v>
      </c>
      <c r="C36" s="269"/>
      <c r="D36" s="119" t="s">
        <v>0</v>
      </c>
      <c r="E36" s="71"/>
      <c r="F36" s="96"/>
      <c r="G36" s="84"/>
      <c r="H36" s="85"/>
    </row>
    <row r="37" spans="1:8" ht="12.75" customHeight="1">
      <c r="A37" s="511"/>
      <c r="B37" s="76" t="s">
        <v>59</v>
      </c>
      <c r="C37" s="92"/>
      <c r="D37" s="119"/>
      <c r="E37" s="71"/>
      <c r="F37" s="264" t="s">
        <v>231</v>
      </c>
      <c r="G37" s="84"/>
      <c r="H37" s="260" t="s">
        <v>233</v>
      </c>
    </row>
    <row r="38" spans="1:8" ht="12.75" customHeight="1">
      <c r="A38" s="511"/>
      <c r="B38" s="76"/>
      <c r="C38" s="92"/>
      <c r="D38" s="119" t="s">
        <v>0</v>
      </c>
      <c r="E38" s="71"/>
      <c r="F38" s="264"/>
      <c r="G38" s="84"/>
      <c r="H38" s="260"/>
    </row>
    <row r="39" spans="1:8" ht="12.75" customHeight="1" thickBot="1">
      <c r="A39" s="511"/>
      <c r="B39" s="78"/>
      <c r="C39" s="510"/>
      <c r="D39" s="121"/>
      <c r="E39" s="72"/>
      <c r="F39" s="98"/>
      <c r="G39" s="99"/>
      <c r="H39" s="100"/>
    </row>
    <row r="40" spans="1:8" ht="12.75" customHeight="1">
      <c r="A40" s="511"/>
      <c r="B40" s="77"/>
      <c r="C40" s="90"/>
      <c r="D40" s="118" t="s">
        <v>0</v>
      </c>
      <c r="E40" s="70"/>
      <c r="F40" s="94"/>
      <c r="G40" s="95"/>
      <c r="H40" s="89"/>
    </row>
    <row r="41" spans="1:8" ht="12.75" customHeight="1">
      <c r="A41" s="511"/>
      <c r="B41" s="76"/>
      <c r="C41" s="90"/>
      <c r="D41" s="119" t="s">
        <v>0</v>
      </c>
      <c r="E41" s="71"/>
      <c r="F41" s="264" t="s">
        <v>235</v>
      </c>
      <c r="G41" s="84"/>
      <c r="H41" s="260" t="s">
        <v>232</v>
      </c>
    </row>
    <row r="42" spans="1:8" ht="12.75" customHeight="1">
      <c r="A42" s="511"/>
      <c r="B42" s="147" t="s">
        <v>48</v>
      </c>
      <c r="C42" s="269"/>
      <c r="D42" s="119" t="s">
        <v>0</v>
      </c>
      <c r="E42" s="71"/>
      <c r="F42" s="96"/>
      <c r="G42" s="84"/>
      <c r="H42" s="85"/>
    </row>
    <row r="43" spans="1:8" ht="12.75" customHeight="1">
      <c r="A43" s="511"/>
      <c r="B43" s="76" t="s">
        <v>59</v>
      </c>
      <c r="C43" s="92"/>
      <c r="D43" s="119"/>
      <c r="E43" s="71"/>
      <c r="F43" s="264" t="s">
        <v>231</v>
      </c>
      <c r="G43" s="84"/>
      <c r="H43" s="260" t="s">
        <v>233</v>
      </c>
    </row>
    <row r="44" spans="1:8" ht="12.75" customHeight="1">
      <c r="A44" s="511"/>
      <c r="B44" s="76"/>
      <c r="C44" s="92"/>
      <c r="D44" s="119" t="s">
        <v>0</v>
      </c>
      <c r="E44" s="71"/>
      <c r="F44" s="264"/>
      <c r="G44" s="84"/>
      <c r="H44" s="260"/>
    </row>
    <row r="45" spans="1:8" ht="12.75" customHeight="1" thickBot="1">
      <c r="A45" s="511"/>
      <c r="B45" s="78"/>
      <c r="C45" s="510"/>
      <c r="D45" s="121"/>
      <c r="E45" s="72"/>
      <c r="F45" s="98"/>
      <c r="G45" s="99"/>
      <c r="H45" s="100"/>
    </row>
    <row r="46" spans="1:8" ht="12.75" customHeight="1">
      <c r="A46" s="511"/>
      <c r="B46" s="77"/>
      <c r="C46" s="90"/>
      <c r="D46" s="118" t="s">
        <v>0</v>
      </c>
      <c r="E46" s="70"/>
      <c r="F46" s="94"/>
      <c r="G46" s="95"/>
      <c r="H46" s="89"/>
    </row>
    <row r="47" spans="1:8" ht="12.75" customHeight="1">
      <c r="A47" s="511"/>
      <c r="B47" s="76"/>
      <c r="C47" s="90"/>
      <c r="D47" s="119" t="s">
        <v>0</v>
      </c>
      <c r="E47" s="71"/>
      <c r="F47" s="264" t="s">
        <v>235</v>
      </c>
      <c r="G47" s="84"/>
      <c r="H47" s="260" t="s">
        <v>232</v>
      </c>
    </row>
    <row r="48" spans="1:8" ht="12.75" customHeight="1">
      <c r="A48" s="511"/>
      <c r="B48" s="147" t="s">
        <v>52</v>
      </c>
      <c r="C48" s="269"/>
      <c r="D48" s="119" t="s">
        <v>0</v>
      </c>
      <c r="E48" s="71"/>
      <c r="F48" s="96"/>
      <c r="G48" s="84"/>
      <c r="H48" s="85"/>
    </row>
    <row r="49" spans="1:8" ht="12.75" customHeight="1">
      <c r="A49" s="511"/>
      <c r="B49" s="76" t="s">
        <v>59</v>
      </c>
      <c r="C49" s="512"/>
      <c r="D49" s="119"/>
      <c r="E49" s="71"/>
      <c r="F49" s="264" t="s">
        <v>231</v>
      </c>
      <c r="G49" s="84"/>
      <c r="H49" s="260" t="s">
        <v>233</v>
      </c>
    </row>
    <row r="50" spans="1:8" ht="12.75" customHeight="1">
      <c r="A50" s="511"/>
      <c r="B50" s="76"/>
      <c r="C50" s="512"/>
      <c r="D50" s="119" t="s">
        <v>0</v>
      </c>
      <c r="E50" s="71"/>
      <c r="F50" s="264"/>
      <c r="G50" s="84"/>
      <c r="H50" s="260"/>
    </row>
    <row r="51" spans="1:8" ht="14.5" thickBot="1">
      <c r="A51" s="102"/>
      <c r="B51" s="79"/>
      <c r="C51" s="513"/>
      <c r="D51" s="122"/>
      <c r="E51" s="73"/>
      <c r="F51" s="91"/>
      <c r="G51" s="84"/>
      <c r="H51" s="101"/>
    </row>
    <row r="52" spans="1:8">
      <c r="A52" s="102"/>
      <c r="B52" s="77"/>
      <c r="C52" s="87"/>
      <c r="D52" s="118" t="s">
        <v>0</v>
      </c>
      <c r="E52" s="70"/>
      <c r="F52" s="94"/>
      <c r="G52" s="95"/>
      <c r="H52" s="89"/>
    </row>
    <row r="53" spans="1:8">
      <c r="A53" s="102"/>
      <c r="B53" s="76"/>
      <c r="C53" s="90"/>
      <c r="D53" s="119" t="s">
        <v>0</v>
      </c>
      <c r="E53" s="71"/>
      <c r="F53" s="264" t="s">
        <v>235</v>
      </c>
      <c r="G53" s="84"/>
      <c r="H53" s="260" t="s">
        <v>232</v>
      </c>
    </row>
    <row r="54" spans="1:8" ht="14">
      <c r="A54" s="102"/>
      <c r="B54" s="147" t="s">
        <v>49</v>
      </c>
      <c r="C54" s="269"/>
      <c r="D54" s="119" t="s">
        <v>0</v>
      </c>
      <c r="E54" s="71"/>
      <c r="F54" s="96"/>
      <c r="G54" s="84"/>
      <c r="H54" s="85"/>
    </row>
    <row r="55" spans="1:8">
      <c r="A55" s="102"/>
      <c r="B55" s="76" t="s">
        <v>59</v>
      </c>
      <c r="C55" s="92"/>
      <c r="D55" s="119"/>
      <c r="E55" s="71"/>
      <c r="F55" s="264" t="s">
        <v>231</v>
      </c>
      <c r="G55" s="84"/>
      <c r="H55" s="260" t="s">
        <v>233</v>
      </c>
    </row>
    <row r="56" spans="1:8">
      <c r="A56" s="102"/>
      <c r="B56" s="76"/>
      <c r="C56" s="92"/>
      <c r="D56" s="119" t="s">
        <v>0</v>
      </c>
      <c r="E56" s="71"/>
      <c r="F56" s="264"/>
      <c r="G56" s="84"/>
      <c r="H56" s="260"/>
    </row>
    <row r="57" spans="1:8" ht="14.5" thickBot="1">
      <c r="A57" s="102"/>
      <c r="B57" s="79"/>
      <c r="C57" s="513"/>
      <c r="D57" s="122"/>
      <c r="E57" s="73"/>
      <c r="F57" s="91"/>
      <c r="G57" s="84"/>
      <c r="H57" s="101"/>
    </row>
    <row r="58" spans="1:8">
      <c r="A58" s="102"/>
      <c r="B58" s="77"/>
      <c r="C58" s="87"/>
      <c r="D58" s="118" t="s">
        <v>0</v>
      </c>
      <c r="E58" s="70"/>
      <c r="F58" s="94"/>
      <c r="G58" s="95"/>
      <c r="H58" s="89"/>
    </row>
    <row r="59" spans="1:8">
      <c r="A59" s="102"/>
      <c r="B59" s="76"/>
      <c r="C59" s="90"/>
      <c r="D59" s="119" t="s">
        <v>0</v>
      </c>
      <c r="E59" s="71"/>
      <c r="F59" s="264" t="s">
        <v>235</v>
      </c>
      <c r="G59" s="84"/>
      <c r="H59" s="260" t="s">
        <v>238</v>
      </c>
    </row>
    <row r="60" spans="1:8" ht="14">
      <c r="A60" s="102"/>
      <c r="B60" s="147" t="s">
        <v>50</v>
      </c>
      <c r="C60" s="269"/>
      <c r="D60" s="119" t="s">
        <v>0</v>
      </c>
      <c r="E60" s="71"/>
      <c r="F60" s="96"/>
      <c r="G60" s="84"/>
      <c r="H60" s="85"/>
    </row>
    <row r="61" spans="1:8">
      <c r="A61" s="102"/>
      <c r="B61" s="76" t="s">
        <v>59</v>
      </c>
      <c r="C61" s="92"/>
      <c r="D61" s="119"/>
      <c r="E61" s="71"/>
      <c r="F61" s="264" t="s">
        <v>231</v>
      </c>
      <c r="G61" s="84"/>
      <c r="H61" s="260" t="s">
        <v>239</v>
      </c>
    </row>
    <row r="62" spans="1:8">
      <c r="A62" s="102"/>
      <c r="B62" s="76"/>
      <c r="C62" s="92"/>
      <c r="D62" s="119" t="s">
        <v>0</v>
      </c>
      <c r="E62" s="71"/>
      <c r="F62" s="264"/>
      <c r="G62" s="84"/>
      <c r="H62" s="260"/>
    </row>
    <row r="63" spans="1:8" ht="14.5" thickBot="1">
      <c r="A63" s="102"/>
      <c r="B63" s="78"/>
      <c r="C63" s="510"/>
      <c r="D63" s="121"/>
      <c r="E63" s="72"/>
      <c r="F63" s="98"/>
      <c r="G63" s="99"/>
      <c r="H63" s="100"/>
    </row>
    <row r="64" spans="1:8">
      <c r="A64" s="102"/>
      <c r="B64" s="76"/>
      <c r="C64" s="83"/>
      <c r="D64" s="123" t="s">
        <v>0</v>
      </c>
      <c r="E64" s="74"/>
      <c r="F64" s="96"/>
      <c r="G64" s="84"/>
      <c r="H64" s="85"/>
    </row>
    <row r="65" spans="1:8">
      <c r="A65" s="102"/>
      <c r="B65" s="76"/>
      <c r="C65" s="90"/>
      <c r="D65" s="119" t="s">
        <v>0</v>
      </c>
      <c r="E65" s="71"/>
      <c r="F65" s="264" t="s">
        <v>235</v>
      </c>
      <c r="G65" s="84"/>
      <c r="H65" s="260" t="s">
        <v>232</v>
      </c>
    </row>
    <row r="66" spans="1:8" ht="14">
      <c r="A66" s="102"/>
      <c r="B66" s="147" t="s">
        <v>51</v>
      </c>
      <c r="C66" s="269"/>
      <c r="D66" s="119" t="s">
        <v>0</v>
      </c>
      <c r="E66" s="71"/>
      <c r="F66" s="96"/>
      <c r="G66" s="84"/>
      <c r="H66" s="85"/>
    </row>
    <row r="67" spans="1:8">
      <c r="A67" s="102"/>
      <c r="B67" s="76" t="s">
        <v>59</v>
      </c>
      <c r="C67" s="512"/>
      <c r="D67" s="119"/>
      <c r="E67" s="71"/>
      <c r="F67" s="264" t="s">
        <v>231</v>
      </c>
      <c r="G67" s="84"/>
      <c r="H67" s="260" t="s">
        <v>233</v>
      </c>
    </row>
    <row r="68" spans="1:8">
      <c r="A68" s="102"/>
      <c r="B68" s="76"/>
      <c r="C68" s="512"/>
      <c r="D68" s="119" t="s">
        <v>0</v>
      </c>
      <c r="E68" s="71"/>
      <c r="F68" s="264"/>
      <c r="G68" s="84"/>
      <c r="H68" s="260"/>
    </row>
    <row r="69" spans="1:8" ht="14.5" thickBot="1">
      <c r="A69" s="102"/>
      <c r="B69" s="78"/>
      <c r="C69" s="510"/>
      <c r="D69" s="121"/>
      <c r="E69" s="72"/>
      <c r="F69" s="98"/>
      <c r="G69" s="99"/>
      <c r="H69" s="100"/>
    </row>
    <row r="70" spans="1:8">
      <c r="A70" s="102"/>
      <c r="B70" s="76"/>
      <c r="C70" s="90"/>
      <c r="D70" s="123" t="s">
        <v>0</v>
      </c>
      <c r="E70" s="69"/>
      <c r="F70" s="96"/>
      <c r="G70" s="84"/>
      <c r="H70" s="85"/>
    </row>
    <row r="71" spans="1:8" ht="13">
      <c r="A71" s="102"/>
      <c r="B71" s="147" t="s">
        <v>77</v>
      </c>
      <c r="C71" s="90"/>
      <c r="D71" s="119" t="s">
        <v>0</v>
      </c>
      <c r="E71" s="67"/>
      <c r="F71" s="264" t="s">
        <v>235</v>
      </c>
      <c r="G71" s="84"/>
      <c r="H71" s="260" t="s">
        <v>232</v>
      </c>
    </row>
    <row r="72" spans="1:8" ht="14.25" customHeight="1">
      <c r="A72" s="102"/>
      <c r="B72" s="147" t="s">
        <v>78</v>
      </c>
      <c r="C72" s="270"/>
      <c r="D72" s="119" t="s">
        <v>0</v>
      </c>
      <c r="E72" s="67"/>
      <c r="F72" s="96"/>
      <c r="G72" s="84"/>
      <c r="H72" s="85"/>
    </row>
    <row r="73" spans="1:8">
      <c r="A73" s="102"/>
      <c r="B73" s="76" t="s">
        <v>60</v>
      </c>
      <c r="C73" s="92"/>
      <c r="D73" s="119" t="s">
        <v>0</v>
      </c>
      <c r="E73" s="67"/>
      <c r="F73" s="264" t="s">
        <v>231</v>
      </c>
      <c r="G73" s="84"/>
      <c r="H73" s="260" t="s">
        <v>233</v>
      </c>
    </row>
    <row r="74" spans="1:8" ht="14.5" thickBot="1">
      <c r="A74" s="102"/>
      <c r="B74" s="80"/>
      <c r="C74" s="510"/>
      <c r="D74" s="121"/>
      <c r="E74" s="68"/>
      <c r="F74" s="98"/>
      <c r="G74" s="99"/>
      <c r="H74" s="100"/>
    </row>
    <row r="75" spans="1:8" ht="3.75" customHeight="1">
      <c r="A75" s="102"/>
      <c r="B75" s="102"/>
      <c r="C75" s="102"/>
      <c r="D75" s="102"/>
      <c r="E75" s="514"/>
      <c r="F75" s="102"/>
      <c r="G75" s="102"/>
      <c r="H75" s="102"/>
    </row>
    <row r="76" spans="1:8" ht="12" customHeight="1">
      <c r="A76" s="102"/>
      <c r="B76" s="761" t="s">
        <v>395</v>
      </c>
      <c r="C76" s="761"/>
      <c r="D76" s="761"/>
      <c r="E76" s="761"/>
      <c r="F76" s="761"/>
      <c r="G76" s="761"/>
      <c r="H76" s="761"/>
    </row>
    <row r="77" spans="1:8" ht="12" customHeight="1">
      <c r="A77" s="102"/>
      <c r="B77" s="762" t="s">
        <v>241</v>
      </c>
      <c r="C77" s="762"/>
      <c r="D77" s="762"/>
      <c r="E77" s="762"/>
      <c r="F77" s="762"/>
      <c r="G77" s="762"/>
      <c r="H77" s="762"/>
    </row>
    <row r="78" spans="1:8" s="274" customFormat="1" ht="13.5" customHeight="1">
      <c r="A78" s="515"/>
      <c r="B78" s="762"/>
      <c r="C78" s="762"/>
      <c r="D78" s="762"/>
      <c r="E78" s="762"/>
      <c r="F78" s="762"/>
      <c r="G78" s="762"/>
      <c r="H78" s="762"/>
    </row>
  </sheetData>
  <sheetProtection algorithmName="SHA-512" hashValue="Ov+qdgD9giqoRMqx98KmodkpsqAQ40Ce9DTl7nk6T00lyxVP2Wb7hnxmxDV8sNSlPcfBjlKOiOBU1/qSfjcyDA==" saltValue="LQCJhWdXpuCSV7zSpwPnWg==" spinCount="100000" sheet="1" objects="1" scenarios="1"/>
  <mergeCells count="11">
    <mergeCell ref="B24:B25"/>
    <mergeCell ref="B18:B19"/>
    <mergeCell ref="B76:H76"/>
    <mergeCell ref="B77:H78"/>
    <mergeCell ref="B1:C2"/>
    <mergeCell ref="D1:D2"/>
    <mergeCell ref="B6:B9"/>
    <mergeCell ref="C6:C9"/>
    <mergeCell ref="D6:F6"/>
    <mergeCell ref="G6:H9"/>
    <mergeCell ref="D8:F8"/>
  </mergeCells>
  <pageMargins left="0.98425196850393704" right="0.74803149606299213" top="0.59055118110236227" bottom="0.39370078740157483" header="0.43307086614173229" footer="0.31496062992125984"/>
  <pageSetup paperSize="9"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5</xdr:col>
                    <xdr:colOff>171450</xdr:colOff>
                    <xdr:row>9</xdr:row>
                    <xdr:rowOff>152400</xdr:rowOff>
                  </from>
                  <to>
                    <xdr:col>5</xdr:col>
                    <xdr:colOff>476250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6</xdr:col>
                    <xdr:colOff>603250</xdr:colOff>
                    <xdr:row>9</xdr:row>
                    <xdr:rowOff>146050</xdr:rowOff>
                  </from>
                  <to>
                    <xdr:col>7</xdr:col>
                    <xdr:colOff>285750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5</xdr:col>
                    <xdr:colOff>171450</xdr:colOff>
                    <xdr:row>11</xdr:row>
                    <xdr:rowOff>146050</xdr:rowOff>
                  </from>
                  <to>
                    <xdr:col>5</xdr:col>
                    <xdr:colOff>476250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7" name="Check Box 4">
              <controlPr defaultSize="0" autoFill="0" autoLine="0" autoPict="0">
                <anchor moveWithCells="1">
                  <from>
                    <xdr:col>6</xdr:col>
                    <xdr:colOff>603250</xdr:colOff>
                    <xdr:row>11</xdr:row>
                    <xdr:rowOff>146050</xdr:rowOff>
                  </from>
                  <to>
                    <xdr:col>7</xdr:col>
                    <xdr:colOff>285750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8" name="Check Box 5">
              <controlPr defaultSize="0" autoFill="0" autoLine="0" autoPict="0">
                <anchor moveWithCells="1">
                  <from>
                    <xdr:col>5</xdr:col>
                    <xdr:colOff>171450</xdr:colOff>
                    <xdr:row>15</xdr:row>
                    <xdr:rowOff>146050</xdr:rowOff>
                  </from>
                  <to>
                    <xdr:col>5</xdr:col>
                    <xdr:colOff>476250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9" name="Check Box 6">
              <controlPr defaultSize="0" autoFill="0" autoLine="0" autoPict="0">
                <anchor moveWithCells="1">
                  <from>
                    <xdr:col>6</xdr:col>
                    <xdr:colOff>603250</xdr:colOff>
                    <xdr:row>15</xdr:row>
                    <xdr:rowOff>146050</xdr:rowOff>
                  </from>
                  <to>
                    <xdr:col>7</xdr:col>
                    <xdr:colOff>285750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10" name="Check Box 7">
              <controlPr defaultSize="0" autoFill="0" autoLine="0" autoPict="0">
                <anchor moveWithCells="1">
                  <from>
                    <xdr:col>5</xdr:col>
                    <xdr:colOff>171450</xdr:colOff>
                    <xdr:row>18</xdr:row>
                    <xdr:rowOff>0</xdr:rowOff>
                  </from>
                  <to>
                    <xdr:col>5</xdr:col>
                    <xdr:colOff>476250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0" r:id="rId11" name="Check Box 8">
              <controlPr defaultSize="0" autoFill="0" autoLine="0" autoPict="0">
                <anchor moveWithCells="1">
                  <from>
                    <xdr:col>6</xdr:col>
                    <xdr:colOff>603250</xdr:colOff>
                    <xdr:row>18</xdr:row>
                    <xdr:rowOff>0</xdr:rowOff>
                  </from>
                  <to>
                    <xdr:col>7</xdr:col>
                    <xdr:colOff>285750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2" name="Check Box 9">
              <controlPr defaultSize="0" autoFill="0" autoLine="0" autoPict="0">
                <anchor moveWithCells="1">
                  <from>
                    <xdr:col>5</xdr:col>
                    <xdr:colOff>171450</xdr:colOff>
                    <xdr:row>21</xdr:row>
                    <xdr:rowOff>146050</xdr:rowOff>
                  </from>
                  <to>
                    <xdr:col>5</xdr:col>
                    <xdr:colOff>476250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2" r:id="rId13" name="Check Box 10">
              <controlPr defaultSize="0" autoFill="0" autoLine="0" autoPict="0">
                <anchor moveWithCells="1">
                  <from>
                    <xdr:col>6</xdr:col>
                    <xdr:colOff>603250</xdr:colOff>
                    <xdr:row>21</xdr:row>
                    <xdr:rowOff>146050</xdr:rowOff>
                  </from>
                  <to>
                    <xdr:col>7</xdr:col>
                    <xdr:colOff>285750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5" r:id="rId14" name="Check Box 13">
              <controlPr defaultSize="0" autoFill="0" autoLine="0" autoPict="0">
                <anchor moveWithCells="1">
                  <from>
                    <xdr:col>5</xdr:col>
                    <xdr:colOff>171450</xdr:colOff>
                    <xdr:row>27</xdr:row>
                    <xdr:rowOff>146050</xdr:rowOff>
                  </from>
                  <to>
                    <xdr:col>5</xdr:col>
                    <xdr:colOff>476250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6" r:id="rId15" name="Check Box 14">
              <controlPr defaultSize="0" autoFill="0" autoLine="0" autoPict="0">
                <anchor moveWithCells="1">
                  <from>
                    <xdr:col>6</xdr:col>
                    <xdr:colOff>603250</xdr:colOff>
                    <xdr:row>27</xdr:row>
                    <xdr:rowOff>146050</xdr:rowOff>
                  </from>
                  <to>
                    <xdr:col>7</xdr:col>
                    <xdr:colOff>285750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7" r:id="rId16" name="Check Box 15">
              <controlPr defaultSize="0" autoFill="0" autoLine="0" autoPict="0">
                <anchor moveWithCells="1">
                  <from>
                    <xdr:col>5</xdr:col>
                    <xdr:colOff>171450</xdr:colOff>
                    <xdr:row>29</xdr:row>
                    <xdr:rowOff>133350</xdr:rowOff>
                  </from>
                  <to>
                    <xdr:col>5</xdr:col>
                    <xdr:colOff>476250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8" r:id="rId17" name="Check Box 16">
              <controlPr defaultSize="0" autoFill="0" autoLine="0" autoPict="0">
                <anchor moveWithCells="1">
                  <from>
                    <xdr:col>6</xdr:col>
                    <xdr:colOff>603250</xdr:colOff>
                    <xdr:row>29</xdr:row>
                    <xdr:rowOff>146050</xdr:rowOff>
                  </from>
                  <to>
                    <xdr:col>7</xdr:col>
                    <xdr:colOff>285750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9" r:id="rId18" name="Check Box 17">
              <controlPr defaultSize="0" autoFill="0" autoLine="0" autoPict="0">
                <anchor moveWithCells="1">
                  <from>
                    <xdr:col>5</xdr:col>
                    <xdr:colOff>171450</xdr:colOff>
                    <xdr:row>33</xdr:row>
                    <xdr:rowOff>146050</xdr:rowOff>
                  </from>
                  <to>
                    <xdr:col>5</xdr:col>
                    <xdr:colOff>476250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0" r:id="rId19" name="Check Box 18">
              <controlPr defaultSize="0" autoFill="0" autoLine="0" autoPict="0">
                <anchor moveWithCells="1">
                  <from>
                    <xdr:col>6</xdr:col>
                    <xdr:colOff>603250</xdr:colOff>
                    <xdr:row>33</xdr:row>
                    <xdr:rowOff>146050</xdr:rowOff>
                  </from>
                  <to>
                    <xdr:col>7</xdr:col>
                    <xdr:colOff>285750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1" r:id="rId20" name="Check Box 19">
              <controlPr defaultSize="0" autoFill="0" autoLine="0" autoPict="0">
                <anchor moveWithCells="1">
                  <from>
                    <xdr:col>5</xdr:col>
                    <xdr:colOff>171450</xdr:colOff>
                    <xdr:row>35</xdr:row>
                    <xdr:rowOff>133350</xdr:rowOff>
                  </from>
                  <to>
                    <xdr:col>5</xdr:col>
                    <xdr:colOff>476250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2" r:id="rId21" name="Check Box 20">
              <controlPr defaultSize="0" autoFill="0" autoLine="0" autoPict="0">
                <anchor moveWithCells="1">
                  <from>
                    <xdr:col>6</xdr:col>
                    <xdr:colOff>603250</xdr:colOff>
                    <xdr:row>35</xdr:row>
                    <xdr:rowOff>146050</xdr:rowOff>
                  </from>
                  <to>
                    <xdr:col>7</xdr:col>
                    <xdr:colOff>285750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3" r:id="rId22" name="Check Box 21">
              <controlPr defaultSize="0" autoFill="0" autoLine="0" autoPict="0">
                <anchor moveWithCells="1">
                  <from>
                    <xdr:col>5</xdr:col>
                    <xdr:colOff>171450</xdr:colOff>
                    <xdr:row>39</xdr:row>
                    <xdr:rowOff>146050</xdr:rowOff>
                  </from>
                  <to>
                    <xdr:col>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4" r:id="rId23" name="Check Box 22">
              <controlPr defaultSize="0" autoFill="0" autoLine="0" autoPict="0">
                <anchor moveWithCells="1">
                  <from>
                    <xdr:col>6</xdr:col>
                    <xdr:colOff>603250</xdr:colOff>
                    <xdr:row>39</xdr:row>
                    <xdr:rowOff>146050</xdr:rowOff>
                  </from>
                  <to>
                    <xdr:col>7</xdr:col>
                    <xdr:colOff>285750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5" r:id="rId24" name="Check Box 23">
              <controlPr defaultSize="0" autoFill="0" autoLine="0" autoPict="0">
                <anchor moveWithCells="1">
                  <from>
                    <xdr:col>5</xdr:col>
                    <xdr:colOff>165100</xdr:colOff>
                    <xdr:row>41</xdr:row>
                    <xdr:rowOff>133350</xdr:rowOff>
                  </from>
                  <to>
                    <xdr:col>5</xdr:col>
                    <xdr:colOff>469900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6" r:id="rId25" name="Check Box 24">
              <controlPr defaultSize="0" autoFill="0" autoLine="0" autoPict="0">
                <anchor moveWithCells="1">
                  <from>
                    <xdr:col>6</xdr:col>
                    <xdr:colOff>603250</xdr:colOff>
                    <xdr:row>41</xdr:row>
                    <xdr:rowOff>146050</xdr:rowOff>
                  </from>
                  <to>
                    <xdr:col>7</xdr:col>
                    <xdr:colOff>285750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7" r:id="rId26" name="Check Box 25">
              <controlPr defaultSize="0" autoFill="0" autoLine="0" autoPict="0">
                <anchor moveWithCells="1">
                  <from>
                    <xdr:col>5</xdr:col>
                    <xdr:colOff>171450</xdr:colOff>
                    <xdr:row>45</xdr:row>
                    <xdr:rowOff>146050</xdr:rowOff>
                  </from>
                  <to>
                    <xdr:col>5</xdr:col>
                    <xdr:colOff>476250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8" r:id="rId27" name="Check Box 26">
              <controlPr defaultSize="0" autoFill="0" autoLine="0" autoPict="0">
                <anchor moveWithCells="1">
                  <from>
                    <xdr:col>6</xdr:col>
                    <xdr:colOff>603250</xdr:colOff>
                    <xdr:row>45</xdr:row>
                    <xdr:rowOff>146050</xdr:rowOff>
                  </from>
                  <to>
                    <xdr:col>7</xdr:col>
                    <xdr:colOff>285750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9" r:id="rId28" name="Check Box 27">
              <controlPr defaultSize="0" autoFill="0" autoLine="0" autoPict="0">
                <anchor moveWithCells="1">
                  <from>
                    <xdr:col>5</xdr:col>
                    <xdr:colOff>171450</xdr:colOff>
                    <xdr:row>47</xdr:row>
                    <xdr:rowOff>133350</xdr:rowOff>
                  </from>
                  <to>
                    <xdr:col>5</xdr:col>
                    <xdr:colOff>476250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0" r:id="rId29" name="Check Box 28">
              <controlPr defaultSize="0" autoFill="0" autoLine="0" autoPict="0">
                <anchor moveWithCells="1">
                  <from>
                    <xdr:col>6</xdr:col>
                    <xdr:colOff>603250</xdr:colOff>
                    <xdr:row>47</xdr:row>
                    <xdr:rowOff>146050</xdr:rowOff>
                  </from>
                  <to>
                    <xdr:col>7</xdr:col>
                    <xdr:colOff>285750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1" r:id="rId30" name="Check Box 29">
              <controlPr defaultSize="0" autoFill="0" autoLine="0" autoPict="0">
                <anchor moveWithCells="1">
                  <from>
                    <xdr:col>5</xdr:col>
                    <xdr:colOff>171450</xdr:colOff>
                    <xdr:row>51</xdr:row>
                    <xdr:rowOff>146050</xdr:rowOff>
                  </from>
                  <to>
                    <xdr:col>5</xdr:col>
                    <xdr:colOff>476250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2" r:id="rId31" name="Check Box 30">
              <controlPr defaultSize="0" autoFill="0" autoLine="0" autoPict="0">
                <anchor moveWithCells="1">
                  <from>
                    <xdr:col>6</xdr:col>
                    <xdr:colOff>603250</xdr:colOff>
                    <xdr:row>51</xdr:row>
                    <xdr:rowOff>146050</xdr:rowOff>
                  </from>
                  <to>
                    <xdr:col>7</xdr:col>
                    <xdr:colOff>285750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3" r:id="rId32" name="Check Box 31">
              <controlPr defaultSize="0" autoFill="0" autoLine="0" autoPict="0">
                <anchor moveWithCells="1">
                  <from>
                    <xdr:col>5</xdr:col>
                    <xdr:colOff>171450</xdr:colOff>
                    <xdr:row>53</xdr:row>
                    <xdr:rowOff>133350</xdr:rowOff>
                  </from>
                  <to>
                    <xdr:col>5</xdr:col>
                    <xdr:colOff>476250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4" r:id="rId33" name="Check Box 32">
              <controlPr defaultSize="0" autoFill="0" autoLine="0" autoPict="0">
                <anchor moveWithCells="1">
                  <from>
                    <xdr:col>6</xdr:col>
                    <xdr:colOff>603250</xdr:colOff>
                    <xdr:row>53</xdr:row>
                    <xdr:rowOff>146050</xdr:rowOff>
                  </from>
                  <to>
                    <xdr:col>7</xdr:col>
                    <xdr:colOff>285750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5" r:id="rId34" name="Check Box 33">
              <controlPr defaultSize="0" autoFill="0" autoLine="0" autoPict="0">
                <anchor moveWithCells="1">
                  <from>
                    <xdr:col>5</xdr:col>
                    <xdr:colOff>171450</xdr:colOff>
                    <xdr:row>57</xdr:row>
                    <xdr:rowOff>146050</xdr:rowOff>
                  </from>
                  <to>
                    <xdr:col>5</xdr:col>
                    <xdr:colOff>476250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6" r:id="rId35" name="Check Box 34">
              <controlPr defaultSize="0" autoFill="0" autoLine="0" autoPict="0">
                <anchor moveWithCells="1">
                  <from>
                    <xdr:col>6</xdr:col>
                    <xdr:colOff>603250</xdr:colOff>
                    <xdr:row>57</xdr:row>
                    <xdr:rowOff>146050</xdr:rowOff>
                  </from>
                  <to>
                    <xdr:col>7</xdr:col>
                    <xdr:colOff>285750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7" r:id="rId36" name="Check Box 35">
              <controlPr defaultSize="0" autoFill="0" autoLine="0" autoPict="0">
                <anchor moveWithCells="1">
                  <from>
                    <xdr:col>5</xdr:col>
                    <xdr:colOff>171450</xdr:colOff>
                    <xdr:row>59</xdr:row>
                    <xdr:rowOff>133350</xdr:rowOff>
                  </from>
                  <to>
                    <xdr:col>5</xdr:col>
                    <xdr:colOff>476250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8" r:id="rId37" name="Check Box 36">
              <controlPr defaultSize="0" autoFill="0" autoLine="0" autoPict="0">
                <anchor moveWithCells="1">
                  <from>
                    <xdr:col>6</xdr:col>
                    <xdr:colOff>603250</xdr:colOff>
                    <xdr:row>59</xdr:row>
                    <xdr:rowOff>146050</xdr:rowOff>
                  </from>
                  <to>
                    <xdr:col>7</xdr:col>
                    <xdr:colOff>285750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9" r:id="rId38" name="Check Box 37">
              <controlPr defaultSize="0" autoFill="0" autoLine="0" autoPict="0">
                <anchor moveWithCells="1">
                  <from>
                    <xdr:col>5</xdr:col>
                    <xdr:colOff>171450</xdr:colOff>
                    <xdr:row>63</xdr:row>
                    <xdr:rowOff>146050</xdr:rowOff>
                  </from>
                  <to>
                    <xdr:col>5</xdr:col>
                    <xdr:colOff>476250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0" r:id="rId39" name="Check Box 38">
              <controlPr defaultSize="0" autoFill="0" autoLine="0" autoPict="0">
                <anchor moveWithCells="1">
                  <from>
                    <xdr:col>6</xdr:col>
                    <xdr:colOff>603250</xdr:colOff>
                    <xdr:row>63</xdr:row>
                    <xdr:rowOff>146050</xdr:rowOff>
                  </from>
                  <to>
                    <xdr:col>7</xdr:col>
                    <xdr:colOff>285750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1" r:id="rId40" name="Check Box 39">
              <controlPr defaultSize="0" autoFill="0" autoLine="0" autoPict="0">
                <anchor moveWithCells="1">
                  <from>
                    <xdr:col>5</xdr:col>
                    <xdr:colOff>171450</xdr:colOff>
                    <xdr:row>65</xdr:row>
                    <xdr:rowOff>133350</xdr:rowOff>
                  </from>
                  <to>
                    <xdr:col>5</xdr:col>
                    <xdr:colOff>476250</xdr:colOff>
                    <xdr:row>67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2" r:id="rId41" name="Check Box 40">
              <controlPr defaultSize="0" autoFill="0" autoLine="0" autoPict="0">
                <anchor moveWithCells="1">
                  <from>
                    <xdr:col>6</xdr:col>
                    <xdr:colOff>603250</xdr:colOff>
                    <xdr:row>65</xdr:row>
                    <xdr:rowOff>146050</xdr:rowOff>
                  </from>
                  <to>
                    <xdr:col>7</xdr:col>
                    <xdr:colOff>285750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3" r:id="rId42" name="Check Box 41">
              <controlPr defaultSize="0" autoFill="0" autoLine="0" autoPict="0">
                <anchor moveWithCells="1">
                  <from>
                    <xdr:col>5</xdr:col>
                    <xdr:colOff>171450</xdr:colOff>
                    <xdr:row>69</xdr:row>
                    <xdr:rowOff>146050</xdr:rowOff>
                  </from>
                  <to>
                    <xdr:col>5</xdr:col>
                    <xdr:colOff>476250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4" r:id="rId43" name="Check Box 42">
              <controlPr defaultSize="0" autoFill="0" autoLine="0" autoPict="0">
                <anchor moveWithCells="1">
                  <from>
                    <xdr:col>6</xdr:col>
                    <xdr:colOff>603250</xdr:colOff>
                    <xdr:row>69</xdr:row>
                    <xdr:rowOff>146050</xdr:rowOff>
                  </from>
                  <to>
                    <xdr:col>7</xdr:col>
                    <xdr:colOff>285750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5" r:id="rId44" name="Check Box 43">
              <controlPr defaultSize="0" autoFill="0" autoLine="0" autoPict="0">
                <anchor moveWithCells="1">
                  <from>
                    <xdr:col>5</xdr:col>
                    <xdr:colOff>171450</xdr:colOff>
                    <xdr:row>71</xdr:row>
                    <xdr:rowOff>133350</xdr:rowOff>
                  </from>
                  <to>
                    <xdr:col>5</xdr:col>
                    <xdr:colOff>476250</xdr:colOff>
                    <xdr:row>73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6" r:id="rId45" name="Check Box 44">
              <controlPr defaultSize="0" autoFill="0" autoLine="0" autoPict="0">
                <anchor moveWithCells="1">
                  <from>
                    <xdr:col>6</xdr:col>
                    <xdr:colOff>603250</xdr:colOff>
                    <xdr:row>71</xdr:row>
                    <xdr:rowOff>146050</xdr:rowOff>
                  </from>
                  <to>
                    <xdr:col>7</xdr:col>
                    <xdr:colOff>285750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6" r:id="rId46" name="Check Box 54">
              <controlPr defaultSize="0" autoFill="0" autoLine="0" autoPict="0">
                <anchor moveWithCells="1">
                  <from>
                    <xdr:col>5</xdr:col>
                    <xdr:colOff>171450</xdr:colOff>
                    <xdr:row>18</xdr:row>
                    <xdr:rowOff>0</xdr:rowOff>
                  </from>
                  <to>
                    <xdr:col>5</xdr:col>
                    <xdr:colOff>476250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7" r:id="rId47" name="Check Box 55">
              <controlPr defaultSize="0" autoFill="0" autoLine="0" autoPict="0">
                <anchor moveWithCells="1">
                  <from>
                    <xdr:col>5</xdr:col>
                    <xdr:colOff>171450</xdr:colOff>
                    <xdr:row>24</xdr:row>
                    <xdr:rowOff>0</xdr:rowOff>
                  </from>
                  <to>
                    <xdr:col>5</xdr:col>
                    <xdr:colOff>476250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8" r:id="rId48" name="Check Box 56">
              <controlPr defaultSize="0" autoFill="0" autoLine="0" autoPict="0">
                <anchor moveWithCells="1">
                  <from>
                    <xdr:col>5</xdr:col>
                    <xdr:colOff>171450</xdr:colOff>
                    <xdr:row>24</xdr:row>
                    <xdr:rowOff>0</xdr:rowOff>
                  </from>
                  <to>
                    <xdr:col>5</xdr:col>
                    <xdr:colOff>476250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9" r:id="rId49" name="Check Box 57">
              <controlPr defaultSize="0" autoFill="0" autoLine="0" autoPict="0">
                <anchor moveWithCells="1">
                  <from>
                    <xdr:col>6</xdr:col>
                    <xdr:colOff>603250</xdr:colOff>
                    <xdr:row>24</xdr:row>
                    <xdr:rowOff>0</xdr:rowOff>
                  </from>
                  <to>
                    <xdr:col>7</xdr:col>
                    <xdr:colOff>285750</xdr:colOff>
                    <xdr:row>25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FFFAF"/>
  </sheetPr>
  <dimension ref="A1:Q47"/>
  <sheetViews>
    <sheetView showGridLines="0" zoomScaleNormal="100" workbookViewId="0">
      <selection activeCell="G9" sqref="G9"/>
    </sheetView>
  </sheetViews>
  <sheetFormatPr baseColWidth="10" defaultRowHeight="12.5"/>
  <cols>
    <col min="1" max="1" width="0.81640625" customWidth="1"/>
    <col min="2" max="2" width="4" customWidth="1"/>
    <col min="3" max="3" width="6.453125" customWidth="1"/>
    <col min="4" max="4" width="12.1796875" customWidth="1"/>
    <col min="5" max="5" width="10.7265625" customWidth="1"/>
    <col min="6" max="6" width="4.81640625" customWidth="1"/>
    <col min="7" max="7" width="14.54296875" customWidth="1"/>
    <col min="8" max="8" width="5" customWidth="1"/>
    <col min="9" max="9" width="6.453125" customWidth="1"/>
    <col min="10" max="10" width="3.26953125" customWidth="1"/>
    <col min="11" max="11" width="7.54296875" customWidth="1"/>
    <col min="12" max="12" width="3.26953125" customWidth="1"/>
    <col min="13" max="13" width="10.26953125" customWidth="1"/>
    <col min="14" max="14" width="3.453125" customWidth="1"/>
    <col min="15" max="15" width="1.26953125" customWidth="1"/>
    <col min="16" max="16" width="3.26953125" customWidth="1"/>
  </cols>
  <sheetData>
    <row r="1" spans="1:15" ht="19.5" customHeight="1">
      <c r="A1" s="102"/>
      <c r="B1" s="810" t="s">
        <v>254</v>
      </c>
      <c r="C1" s="811"/>
      <c r="D1" s="811"/>
      <c r="E1" s="795" t="s">
        <v>276</v>
      </c>
      <c r="F1" s="795"/>
      <c r="G1" s="795"/>
      <c r="H1" s="795"/>
      <c r="I1" s="795"/>
      <c r="J1" s="795"/>
      <c r="K1" s="795"/>
      <c r="L1" s="516"/>
      <c r="M1" s="785" t="s">
        <v>76</v>
      </c>
      <c r="N1" s="786"/>
      <c r="O1" s="102"/>
    </row>
    <row r="2" spans="1:15" ht="16" customHeight="1">
      <c r="A2" s="102"/>
      <c r="B2" s="517"/>
      <c r="C2" s="812" t="str">
        <f>IF(Festsetzungsbescheid!H25&gt;0,Festsetzungsbescheid!H25," ")</f>
        <v xml:space="preserve"> </v>
      </c>
      <c r="D2" s="812"/>
      <c r="E2" s="794" t="s">
        <v>275</v>
      </c>
      <c r="F2" s="794"/>
      <c r="G2" s="794"/>
      <c r="H2" s="794"/>
      <c r="I2" s="794"/>
      <c r="J2" s="794"/>
      <c r="K2" s="794"/>
      <c r="L2" s="518"/>
      <c r="M2" s="787" t="s">
        <v>255</v>
      </c>
      <c r="N2" s="788"/>
      <c r="O2" s="102"/>
    </row>
    <row r="3" spans="1:15" ht="16" customHeight="1">
      <c r="A3" s="102"/>
      <c r="B3" s="519"/>
      <c r="C3" s="520"/>
      <c r="D3" s="520"/>
      <c r="E3" s="793" t="s">
        <v>274</v>
      </c>
      <c r="F3" s="793"/>
      <c r="G3" s="793"/>
      <c r="H3" s="793"/>
      <c r="I3" s="793"/>
      <c r="J3" s="793"/>
      <c r="K3" s="793"/>
      <c r="L3" s="793"/>
      <c r="M3" s="521"/>
      <c r="N3" s="522"/>
      <c r="O3" s="102"/>
    </row>
    <row r="4" spans="1:15" ht="16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16" customHeight="1">
      <c r="A5" s="102"/>
      <c r="B5" s="110" t="s">
        <v>257</v>
      </c>
      <c r="C5" s="110" t="s">
        <v>385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ht="8.15" customHeight="1">
      <c r="A6" s="102"/>
      <c r="B6" s="102"/>
      <c r="C6" s="523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1:15" ht="16" customHeight="1">
      <c r="A7" s="102"/>
      <c r="B7" s="102"/>
      <c r="C7" s="523" t="s">
        <v>256</v>
      </c>
      <c r="D7" s="102"/>
      <c r="E7" s="102"/>
      <c r="F7" s="102"/>
      <c r="G7" s="102"/>
      <c r="H7" s="102"/>
      <c r="I7" s="102"/>
      <c r="J7" s="102"/>
      <c r="K7" s="91"/>
      <c r="L7" s="102"/>
      <c r="M7" s="524" t="str">
        <f>IF(Festsetzungsbescheid!H25&gt;25,Festsetzungsbescheid!H25," ")</f>
        <v xml:space="preserve"> </v>
      </c>
      <c r="N7" s="102"/>
      <c r="O7" s="102"/>
    </row>
    <row r="8" spans="1:15" ht="4" customHeight="1">
      <c r="A8" s="102"/>
      <c r="B8" s="102"/>
      <c r="C8" s="523"/>
      <c r="D8" s="102"/>
      <c r="E8" s="102"/>
      <c r="F8" s="102"/>
      <c r="G8" s="102"/>
      <c r="H8" s="102"/>
      <c r="I8" s="102"/>
      <c r="J8" s="102"/>
      <c r="K8" s="91"/>
      <c r="L8" s="102"/>
      <c r="M8" s="102"/>
      <c r="N8" s="102"/>
      <c r="O8" s="102"/>
    </row>
    <row r="9" spans="1:15" ht="16" customHeight="1">
      <c r="A9" s="102"/>
      <c r="B9" s="102"/>
      <c r="C9" s="102"/>
      <c r="D9" s="789" t="s">
        <v>259</v>
      </c>
      <c r="E9" s="789"/>
      <c r="F9" s="789"/>
      <c r="G9" s="530"/>
      <c r="H9" s="525" t="s">
        <v>180</v>
      </c>
      <c r="I9" s="525"/>
      <c r="J9" s="102"/>
      <c r="K9" s="102"/>
      <c r="L9" s="102"/>
      <c r="M9" s="102"/>
      <c r="N9" s="102"/>
      <c r="O9" s="102"/>
    </row>
    <row r="10" spans="1:15" ht="20.149999999999999" customHeight="1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1:15" ht="16" customHeight="1">
      <c r="A11" s="102"/>
      <c r="B11" s="110" t="s">
        <v>261</v>
      </c>
      <c r="C11" s="110" t="s">
        <v>263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pans="1:15" ht="8.1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pans="1:15" ht="16" customHeight="1">
      <c r="A13" s="102"/>
      <c r="B13" s="102"/>
      <c r="C13" s="523" t="s">
        <v>277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  <row r="14" spans="1:15" ht="6" customHeight="1">
      <c r="A14" s="102"/>
      <c r="B14" s="102"/>
      <c r="C14" s="523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</row>
    <row r="15" spans="1:15" ht="16" customHeight="1">
      <c r="A15" s="102"/>
      <c r="B15" s="102"/>
      <c r="C15" s="526" t="s">
        <v>103</v>
      </c>
      <c r="D15" s="523" t="s">
        <v>262</v>
      </c>
      <c r="E15" s="523"/>
      <c r="F15" s="102"/>
      <c r="G15" s="102"/>
      <c r="H15" s="102"/>
      <c r="I15" s="102"/>
      <c r="J15" s="350"/>
      <c r="K15" s="351" t="s">
        <v>198</v>
      </c>
      <c r="L15" s="350"/>
      <c r="M15" s="798" t="s">
        <v>199</v>
      </c>
      <c r="N15" s="799"/>
      <c r="O15" s="351"/>
    </row>
    <row r="16" spans="1:15" ht="10" customHeight="1">
      <c r="A16" s="102"/>
      <c r="B16" s="102"/>
      <c r="C16" s="460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</row>
    <row r="17" spans="1:17" ht="16" customHeight="1">
      <c r="A17" s="102"/>
      <c r="B17" s="102"/>
      <c r="C17" s="526" t="s">
        <v>104</v>
      </c>
      <c r="D17" s="523" t="s">
        <v>264</v>
      </c>
      <c r="E17" s="523"/>
      <c r="F17" s="102"/>
      <c r="G17" s="102"/>
      <c r="H17" s="102"/>
      <c r="I17" s="102"/>
      <c r="J17" s="350"/>
      <c r="K17" s="351" t="s">
        <v>198</v>
      </c>
      <c r="L17" s="350"/>
      <c r="M17" s="798" t="s">
        <v>199</v>
      </c>
      <c r="N17" s="799"/>
      <c r="O17" s="102"/>
      <c r="P17" s="9"/>
    </row>
    <row r="18" spans="1:17" ht="16" customHeight="1">
      <c r="A18" s="102"/>
      <c r="B18" s="102"/>
      <c r="C18" s="102"/>
      <c r="D18" s="523"/>
      <c r="E18" s="523"/>
      <c r="F18" s="102"/>
      <c r="G18" s="102"/>
      <c r="H18" s="102"/>
      <c r="I18" s="102"/>
      <c r="J18" s="351"/>
      <c r="K18" s="351"/>
      <c r="L18" s="351"/>
      <c r="M18" s="351"/>
      <c r="N18" s="351"/>
      <c r="O18" s="102"/>
      <c r="P18" s="9"/>
    </row>
    <row r="19" spans="1:17" ht="16" customHeight="1">
      <c r="A19" s="102"/>
      <c r="B19" s="102"/>
      <c r="C19" s="523" t="s">
        <v>266</v>
      </c>
      <c r="D19" s="523"/>
      <c r="E19" s="523"/>
      <c r="F19" s="102"/>
      <c r="G19" s="102"/>
      <c r="H19" s="102"/>
      <c r="I19" s="102"/>
      <c r="J19" s="351"/>
      <c r="K19" s="351"/>
      <c r="L19" s="351"/>
      <c r="M19" s="351"/>
      <c r="N19" s="351"/>
      <c r="O19" s="102"/>
      <c r="P19" s="9"/>
    </row>
    <row r="20" spans="1:17" ht="4" customHeight="1">
      <c r="A20" s="102"/>
      <c r="B20" s="102"/>
      <c r="C20" s="523"/>
      <c r="D20" s="523"/>
      <c r="E20" s="523"/>
      <c r="F20" s="102"/>
      <c r="G20" s="102"/>
      <c r="H20" s="102"/>
      <c r="I20" s="102"/>
      <c r="J20" s="351"/>
      <c r="K20" s="351"/>
      <c r="L20" s="351"/>
      <c r="M20" s="351"/>
      <c r="N20" s="351"/>
      <c r="O20" s="102"/>
      <c r="P20" s="9"/>
    </row>
    <row r="21" spans="1:17" ht="16" customHeight="1">
      <c r="A21" s="102"/>
      <c r="B21" s="102"/>
      <c r="C21" s="102"/>
      <c r="D21" s="789" t="s">
        <v>278</v>
      </c>
      <c r="E21" s="789"/>
      <c r="F21" s="789"/>
      <c r="G21" s="789"/>
      <c r="H21" s="789"/>
      <c r="I21" s="796"/>
      <c r="J21" s="796"/>
      <c r="K21" s="796"/>
      <c r="L21" s="462" t="s">
        <v>267</v>
      </c>
      <c r="M21" s="462"/>
      <c r="N21" s="351"/>
      <c r="O21" s="102"/>
      <c r="P21" s="9"/>
    </row>
    <row r="22" spans="1:17" ht="16" customHeight="1">
      <c r="A22" s="102"/>
      <c r="B22" s="102"/>
      <c r="C22" s="102"/>
      <c r="D22" s="523"/>
      <c r="E22" s="523"/>
      <c r="F22" s="102"/>
      <c r="G22" s="102"/>
      <c r="H22" s="102"/>
      <c r="I22" s="102"/>
      <c r="J22" s="351"/>
      <c r="K22" s="351"/>
      <c r="L22" s="351"/>
      <c r="M22" s="351"/>
      <c r="N22" s="351"/>
      <c r="O22" s="102"/>
      <c r="P22" s="9"/>
    </row>
    <row r="23" spans="1:17" ht="16" customHeight="1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9"/>
    </row>
    <row r="24" spans="1:17" ht="16" customHeight="1">
      <c r="A24" s="102"/>
      <c r="B24" s="110" t="s">
        <v>217</v>
      </c>
      <c r="C24" s="110" t="s">
        <v>265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9"/>
      <c r="Q24" s="9"/>
    </row>
    <row r="25" spans="1:17" ht="8.15" customHeight="1">
      <c r="A25" s="102"/>
      <c r="B25" s="110"/>
      <c r="C25" s="110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9"/>
      <c r="Q25" s="9"/>
    </row>
    <row r="26" spans="1:17" ht="12.75" customHeight="1">
      <c r="A26" s="102"/>
      <c r="B26" s="102"/>
      <c r="C26" s="790" t="s">
        <v>7</v>
      </c>
      <c r="D26" s="790"/>
      <c r="E26" s="791" t="s">
        <v>8</v>
      </c>
      <c r="F26" s="792"/>
      <c r="G26" s="790" t="s">
        <v>9</v>
      </c>
      <c r="H26" s="790"/>
      <c r="I26" s="790" t="s">
        <v>10</v>
      </c>
      <c r="J26" s="790"/>
      <c r="K26" s="790"/>
      <c r="L26" s="797" t="s">
        <v>11</v>
      </c>
      <c r="M26" s="797"/>
      <c r="N26" s="797"/>
      <c r="O26" s="102"/>
      <c r="P26" s="9"/>
      <c r="Q26" s="9"/>
    </row>
    <row r="27" spans="1:17" ht="47.25" customHeight="1">
      <c r="A27" s="102"/>
      <c r="B27" s="102"/>
      <c r="C27" s="816" t="s">
        <v>268</v>
      </c>
      <c r="D27" s="816"/>
      <c r="E27" s="816" t="s">
        <v>269</v>
      </c>
      <c r="F27" s="816"/>
      <c r="G27" s="816" t="s">
        <v>270</v>
      </c>
      <c r="H27" s="816"/>
      <c r="I27" s="813" t="s">
        <v>271</v>
      </c>
      <c r="J27" s="814"/>
      <c r="K27" s="815"/>
      <c r="L27" s="816" t="s">
        <v>386</v>
      </c>
      <c r="M27" s="816"/>
      <c r="N27" s="816"/>
      <c r="O27" s="102"/>
      <c r="P27" s="9"/>
      <c r="Q27" s="9"/>
    </row>
    <row r="28" spans="1:17" ht="22.5" customHeight="1">
      <c r="A28" s="102"/>
      <c r="B28" s="102"/>
      <c r="C28" s="806" t="s">
        <v>16</v>
      </c>
      <c r="D28" s="808"/>
      <c r="E28" s="819"/>
      <c r="F28" s="819"/>
      <c r="G28" s="818" t="s">
        <v>280</v>
      </c>
      <c r="H28" s="818"/>
      <c r="I28" s="800"/>
      <c r="J28" s="801"/>
      <c r="K28" s="802"/>
      <c r="L28" s="806" t="s">
        <v>279</v>
      </c>
      <c r="M28" s="807"/>
      <c r="N28" s="808"/>
      <c r="O28" s="102"/>
      <c r="P28" s="9"/>
      <c r="Q28" s="9"/>
    </row>
    <row r="29" spans="1:17" ht="18" customHeight="1">
      <c r="A29" s="102"/>
      <c r="B29" s="102"/>
      <c r="C29" s="820" t="s">
        <v>15</v>
      </c>
      <c r="D29" s="820"/>
      <c r="E29" s="531"/>
      <c r="F29" s="425" t="s">
        <v>83</v>
      </c>
      <c r="G29" s="527" t="str">
        <f>IF(ISBLANK(E29)," ",E29*$I$21/1000)</f>
        <v xml:space="preserve"> </v>
      </c>
      <c r="H29" s="426" t="s">
        <v>82</v>
      </c>
      <c r="I29" s="803">
        <v>50</v>
      </c>
      <c r="J29" s="804"/>
      <c r="K29" s="452" t="s">
        <v>273</v>
      </c>
      <c r="L29" s="805" t="str">
        <f>IF(ISBLANK(E29)," ",ROUNDDOWN(G29/I29,0))</f>
        <v xml:space="preserve"> </v>
      </c>
      <c r="M29" s="805"/>
      <c r="N29" s="805"/>
      <c r="O29" s="102"/>
      <c r="P29" s="9"/>
      <c r="Q29" s="9"/>
    </row>
    <row r="30" spans="1:17" ht="18" customHeight="1">
      <c r="A30" s="102"/>
      <c r="B30" s="102"/>
      <c r="C30" s="820" t="s">
        <v>37</v>
      </c>
      <c r="D30" s="820"/>
      <c r="E30" s="531"/>
      <c r="F30" s="425" t="s">
        <v>83</v>
      </c>
      <c r="G30" s="527" t="str">
        <f t="shared" ref="G30:G38" si="0">IF(ISBLANK(E30)," ",E30*$I$21/1000)</f>
        <v xml:space="preserve"> </v>
      </c>
      <c r="H30" s="426" t="s">
        <v>82</v>
      </c>
      <c r="I30" s="803">
        <v>25</v>
      </c>
      <c r="J30" s="804"/>
      <c r="K30" s="452" t="s">
        <v>273</v>
      </c>
      <c r="L30" s="805" t="str">
        <f t="shared" ref="L30:L38" si="1">IF(ISBLANK(E30)," ",ROUNDDOWN(G30/I30,0))</f>
        <v xml:space="preserve"> </v>
      </c>
      <c r="M30" s="805"/>
      <c r="N30" s="805"/>
      <c r="O30" s="102"/>
      <c r="P30" s="9"/>
      <c r="Q30" s="9"/>
    </row>
    <row r="31" spans="1:17" ht="18" customHeight="1">
      <c r="A31" s="102"/>
      <c r="B31" s="102"/>
      <c r="C31" s="820" t="s">
        <v>38</v>
      </c>
      <c r="D31" s="820"/>
      <c r="E31" s="531"/>
      <c r="F31" s="425" t="s">
        <v>83</v>
      </c>
      <c r="G31" s="527" t="str">
        <f t="shared" si="0"/>
        <v xml:space="preserve"> </v>
      </c>
      <c r="H31" s="426" t="s">
        <v>82</v>
      </c>
      <c r="I31" s="803">
        <v>3</v>
      </c>
      <c r="J31" s="804"/>
      <c r="K31" s="452" t="s">
        <v>273</v>
      </c>
      <c r="L31" s="805" t="str">
        <f t="shared" si="1"/>
        <v xml:space="preserve"> </v>
      </c>
      <c r="M31" s="805"/>
      <c r="N31" s="805"/>
      <c r="O31" s="102"/>
      <c r="P31" s="9"/>
      <c r="Q31" s="9"/>
    </row>
    <row r="32" spans="1:17" ht="18" customHeight="1">
      <c r="A32" s="102"/>
      <c r="B32" s="102"/>
      <c r="C32" s="817" t="s">
        <v>23</v>
      </c>
      <c r="D32" s="817"/>
      <c r="E32" s="532"/>
      <c r="F32" s="427" t="s">
        <v>84</v>
      </c>
      <c r="G32" s="527" t="str">
        <f>IF(ISBLANK(E32)," ",E32*$I$21/1000000)</f>
        <v xml:space="preserve"> </v>
      </c>
      <c r="H32" s="426" t="s">
        <v>82</v>
      </c>
      <c r="I32" s="803">
        <v>2</v>
      </c>
      <c r="J32" s="804"/>
      <c r="K32" s="452" t="s">
        <v>273</v>
      </c>
      <c r="L32" s="805" t="str">
        <f t="shared" si="1"/>
        <v xml:space="preserve"> </v>
      </c>
      <c r="M32" s="805"/>
      <c r="N32" s="805"/>
      <c r="O32" s="102"/>
      <c r="P32" s="9"/>
      <c r="Q32" s="9"/>
    </row>
    <row r="33" spans="1:17" ht="18" customHeight="1">
      <c r="A33" s="102"/>
      <c r="B33" s="102"/>
      <c r="C33" s="817" t="s">
        <v>47</v>
      </c>
      <c r="D33" s="817"/>
      <c r="E33" s="532"/>
      <c r="F33" s="427" t="s">
        <v>84</v>
      </c>
      <c r="G33" s="527" t="str">
        <f t="shared" si="0"/>
        <v xml:space="preserve"> </v>
      </c>
      <c r="H33" s="426" t="s">
        <v>85</v>
      </c>
      <c r="I33" s="803">
        <v>20</v>
      </c>
      <c r="J33" s="804"/>
      <c r="K33" s="452" t="s">
        <v>272</v>
      </c>
      <c r="L33" s="805" t="str">
        <f t="shared" si="1"/>
        <v xml:space="preserve"> </v>
      </c>
      <c r="M33" s="805"/>
      <c r="N33" s="805"/>
      <c r="O33" s="102"/>
      <c r="P33" s="9"/>
      <c r="Q33" s="9"/>
    </row>
    <row r="34" spans="1:17" ht="18" customHeight="1">
      <c r="A34" s="102"/>
      <c r="B34" s="102"/>
      <c r="C34" s="817" t="s">
        <v>48</v>
      </c>
      <c r="D34" s="817"/>
      <c r="E34" s="532"/>
      <c r="F34" s="427" t="s">
        <v>84</v>
      </c>
      <c r="G34" s="527" t="str">
        <f t="shared" si="0"/>
        <v xml:space="preserve"> </v>
      </c>
      <c r="H34" s="426" t="s">
        <v>85</v>
      </c>
      <c r="I34" s="803">
        <v>100</v>
      </c>
      <c r="J34" s="804"/>
      <c r="K34" s="452" t="s">
        <v>272</v>
      </c>
      <c r="L34" s="805" t="str">
        <f t="shared" si="1"/>
        <v xml:space="preserve"> </v>
      </c>
      <c r="M34" s="805"/>
      <c r="N34" s="805"/>
      <c r="O34" s="102"/>
      <c r="P34" s="9"/>
      <c r="Q34" s="9"/>
    </row>
    <row r="35" spans="1:17" ht="18" customHeight="1">
      <c r="A35" s="102"/>
      <c r="B35" s="102"/>
      <c r="C35" s="817" t="s">
        <v>52</v>
      </c>
      <c r="D35" s="817"/>
      <c r="E35" s="532"/>
      <c r="F35" s="427" t="s">
        <v>84</v>
      </c>
      <c r="G35" s="527" t="str">
        <f t="shared" si="0"/>
        <v xml:space="preserve"> </v>
      </c>
      <c r="H35" s="426" t="s">
        <v>85</v>
      </c>
      <c r="I35" s="803">
        <v>500</v>
      </c>
      <c r="J35" s="804"/>
      <c r="K35" s="452" t="s">
        <v>272</v>
      </c>
      <c r="L35" s="805" t="str">
        <f t="shared" si="1"/>
        <v xml:space="preserve"> </v>
      </c>
      <c r="M35" s="805"/>
      <c r="N35" s="805"/>
      <c r="O35" s="102"/>
      <c r="P35" s="9"/>
      <c r="Q35" s="9"/>
    </row>
    <row r="36" spans="1:17" ht="18" customHeight="1">
      <c r="A36" s="102"/>
      <c r="B36" s="102"/>
      <c r="C36" s="817" t="s">
        <v>49</v>
      </c>
      <c r="D36" s="817"/>
      <c r="E36" s="532"/>
      <c r="F36" s="427" t="s">
        <v>84</v>
      </c>
      <c r="G36" s="527" t="str">
        <f t="shared" si="0"/>
        <v xml:space="preserve"> </v>
      </c>
      <c r="H36" s="426" t="s">
        <v>85</v>
      </c>
      <c r="I36" s="803">
        <v>500</v>
      </c>
      <c r="J36" s="804"/>
      <c r="K36" s="452" t="s">
        <v>272</v>
      </c>
      <c r="L36" s="805" t="str">
        <f t="shared" si="1"/>
        <v xml:space="preserve"> </v>
      </c>
      <c r="M36" s="805"/>
      <c r="N36" s="805"/>
      <c r="O36" s="102"/>
      <c r="P36" s="9"/>
      <c r="Q36" s="9"/>
    </row>
    <row r="37" spans="1:17" ht="18" customHeight="1">
      <c r="A37" s="102"/>
      <c r="B37" s="102"/>
      <c r="C37" s="817" t="s">
        <v>50</v>
      </c>
      <c r="D37" s="817"/>
      <c r="E37" s="532"/>
      <c r="F37" s="427" t="s">
        <v>84</v>
      </c>
      <c r="G37" s="527" t="str">
        <f t="shared" si="0"/>
        <v xml:space="preserve"> </v>
      </c>
      <c r="H37" s="426" t="s">
        <v>85</v>
      </c>
      <c r="I37" s="803">
        <v>500</v>
      </c>
      <c r="J37" s="804"/>
      <c r="K37" s="452" t="s">
        <v>272</v>
      </c>
      <c r="L37" s="805" t="str">
        <f t="shared" si="1"/>
        <v xml:space="preserve"> </v>
      </c>
      <c r="M37" s="805"/>
      <c r="N37" s="805"/>
      <c r="O37" s="102"/>
      <c r="P37" s="9"/>
      <c r="Q37" s="9"/>
    </row>
    <row r="38" spans="1:17" ht="18" customHeight="1">
      <c r="A38" s="102"/>
      <c r="B38" s="102"/>
      <c r="C38" s="817" t="s">
        <v>51</v>
      </c>
      <c r="D38" s="817"/>
      <c r="E38" s="532"/>
      <c r="F38" s="427" t="s">
        <v>84</v>
      </c>
      <c r="G38" s="527" t="str">
        <f t="shared" si="0"/>
        <v xml:space="preserve"> </v>
      </c>
      <c r="H38" s="426" t="s">
        <v>85</v>
      </c>
      <c r="I38" s="803">
        <v>1000</v>
      </c>
      <c r="J38" s="804"/>
      <c r="K38" s="452" t="s">
        <v>272</v>
      </c>
      <c r="L38" s="805" t="str">
        <f t="shared" si="1"/>
        <v xml:space="preserve"> </v>
      </c>
      <c r="M38" s="805"/>
      <c r="N38" s="805"/>
      <c r="O38" s="102"/>
      <c r="P38" s="9"/>
      <c r="Q38" s="9"/>
    </row>
    <row r="39" spans="1:17" ht="18" customHeight="1">
      <c r="A39" s="102"/>
      <c r="B39" s="102"/>
      <c r="C39" s="817" t="s">
        <v>53</v>
      </c>
      <c r="D39" s="817"/>
      <c r="E39" s="533"/>
      <c r="F39" s="428" t="s">
        <v>60</v>
      </c>
      <c r="G39" s="429"/>
      <c r="H39" s="430"/>
      <c r="I39" s="803">
        <v>6000</v>
      </c>
      <c r="J39" s="804"/>
      <c r="K39" s="453" t="s">
        <v>387</v>
      </c>
      <c r="L39" s="805" t="str">
        <f>IF(ISBLANK(E39)," ",ROUNDDOWN(G39/I39,0))</f>
        <v xml:space="preserve"> </v>
      </c>
      <c r="M39" s="805"/>
      <c r="N39" s="805"/>
      <c r="O39" s="102"/>
      <c r="P39" s="9"/>
      <c r="Q39" s="9"/>
    </row>
    <row r="40" spans="1:17" ht="16" customHeight="1">
      <c r="A40" s="102"/>
      <c r="B40" s="102"/>
      <c r="C40" s="525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9"/>
      <c r="Q40" s="9"/>
    </row>
    <row r="41" spans="1:17" ht="16" customHeight="1">
      <c r="A41" s="102"/>
      <c r="B41" s="102"/>
      <c r="C41" s="525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9"/>
      <c r="Q41" s="9"/>
    </row>
    <row r="42" spans="1:17" ht="16" customHeight="1">
      <c r="A42" s="102"/>
      <c r="B42" s="102"/>
      <c r="C42" s="525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9"/>
      <c r="Q42" s="9"/>
    </row>
    <row r="43" spans="1:17" ht="16" customHeight="1">
      <c r="A43" s="102"/>
      <c r="B43" s="528"/>
      <c r="C43" s="528"/>
      <c r="D43" s="528"/>
      <c r="E43" s="528"/>
      <c r="F43" s="528"/>
      <c r="G43" s="528"/>
      <c r="H43" s="102"/>
      <c r="I43" s="102"/>
      <c r="J43" s="102"/>
      <c r="K43" s="102"/>
      <c r="L43" s="102"/>
      <c r="M43" s="102"/>
      <c r="N43" s="102"/>
      <c r="O43" s="102"/>
    </row>
    <row r="44" spans="1:17" ht="30" customHeight="1">
      <c r="A44" s="102"/>
      <c r="B44" s="529">
        <v>1</v>
      </c>
      <c r="C44" s="809" t="s">
        <v>260</v>
      </c>
      <c r="D44" s="809"/>
      <c r="E44" s="809"/>
      <c r="F44" s="809"/>
      <c r="G44" s="809"/>
      <c r="H44" s="809"/>
      <c r="I44" s="809"/>
      <c r="J44" s="809"/>
      <c r="K44" s="809"/>
      <c r="L44" s="809"/>
      <c r="M44" s="809"/>
      <c r="N44" s="809"/>
      <c r="O44" s="809"/>
    </row>
    <row r="45" spans="1:17" ht="16" customHeight="1"/>
    <row r="46" spans="1:17" ht="16" customHeight="1"/>
    <row r="47" spans="1:17" ht="16" customHeight="1"/>
  </sheetData>
  <sheetProtection algorithmName="SHA-512" hashValue="rrXrwIqQyYS1DoTOLCNSTidn6UOFQrytX+0hsNZPhaJOfD1dDUTLhWLi0GYUb3lWrIGYoUZ4NBKiAx+aYcMc0A==" saltValue="uxNyGJeYs67wVykm4nrr2Q==" spinCount="100000" sheet="1" objects="1" scenarios="1"/>
  <mergeCells count="61">
    <mergeCell ref="G27:H27"/>
    <mergeCell ref="G26:H26"/>
    <mergeCell ref="G28:H28"/>
    <mergeCell ref="C39:D39"/>
    <mergeCell ref="E27:F27"/>
    <mergeCell ref="E28:F28"/>
    <mergeCell ref="C29:D29"/>
    <mergeCell ref="C30:D30"/>
    <mergeCell ref="C31:D31"/>
    <mergeCell ref="C32:D32"/>
    <mergeCell ref="C33:D33"/>
    <mergeCell ref="C34:D34"/>
    <mergeCell ref="C27:D27"/>
    <mergeCell ref="C28:D28"/>
    <mergeCell ref="L32:N32"/>
    <mergeCell ref="C35:D35"/>
    <mergeCell ref="C36:D36"/>
    <mergeCell ref="C37:D37"/>
    <mergeCell ref="C38:D38"/>
    <mergeCell ref="L39:N39"/>
    <mergeCell ref="L28:N28"/>
    <mergeCell ref="C44:O44"/>
    <mergeCell ref="B1:D1"/>
    <mergeCell ref="C2:D2"/>
    <mergeCell ref="I27:K27"/>
    <mergeCell ref="L33:N33"/>
    <mergeCell ref="L34:N34"/>
    <mergeCell ref="L35:N35"/>
    <mergeCell ref="L36:N36"/>
    <mergeCell ref="L37:N37"/>
    <mergeCell ref="L38:N38"/>
    <mergeCell ref="L27:N27"/>
    <mergeCell ref="L29:N29"/>
    <mergeCell ref="L30:N30"/>
    <mergeCell ref="L31:N31"/>
    <mergeCell ref="I28:K28"/>
    <mergeCell ref="I39:J39"/>
    <mergeCell ref="I38:J38"/>
    <mergeCell ref="I37:J37"/>
    <mergeCell ref="I36:J36"/>
    <mergeCell ref="I35:J35"/>
    <mergeCell ref="I34:J34"/>
    <mergeCell ref="I33:J33"/>
    <mergeCell ref="I32:J32"/>
    <mergeCell ref="I31:J31"/>
    <mergeCell ref="I30:J30"/>
    <mergeCell ref="I29:J29"/>
    <mergeCell ref="M1:N1"/>
    <mergeCell ref="M2:N2"/>
    <mergeCell ref="D9:F9"/>
    <mergeCell ref="I26:K26"/>
    <mergeCell ref="E26:F26"/>
    <mergeCell ref="E3:L3"/>
    <mergeCell ref="E2:K2"/>
    <mergeCell ref="E1:K1"/>
    <mergeCell ref="I21:K21"/>
    <mergeCell ref="D21:H21"/>
    <mergeCell ref="L26:N26"/>
    <mergeCell ref="M15:N15"/>
    <mergeCell ref="M17:N17"/>
    <mergeCell ref="C26:D26"/>
  </mergeCells>
  <pageMargins left="0.70866141732283472" right="0.70866141732283472" top="0.78740157480314965" bottom="0.78740157480314965" header="0.31496062992125984" footer="0.31496062992125984"/>
  <pageSetup paperSize="9" scale="93" orientation="portrait" r:id="rId1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T104"/>
  <sheetViews>
    <sheetView showGridLines="0" view="pageBreakPreview" zoomScaleNormal="100" zoomScaleSheetLayoutView="100" workbookViewId="0">
      <selection activeCell="P9" sqref="P9"/>
    </sheetView>
  </sheetViews>
  <sheetFormatPr baseColWidth="10" defaultColWidth="11.453125" defaultRowHeight="12.5"/>
  <cols>
    <col min="1" max="1" width="0.7265625" style="149" customWidth="1"/>
    <col min="2" max="2" width="12.453125" style="149" customWidth="1"/>
    <col min="3" max="3" width="6.453125" style="149" customWidth="1"/>
    <col min="4" max="4" width="8.7265625" style="149" customWidth="1"/>
    <col min="5" max="5" width="4.54296875" style="149" customWidth="1"/>
    <col min="6" max="6" width="12" style="149" customWidth="1"/>
    <col min="7" max="7" width="5.1796875" style="149" customWidth="1"/>
    <col min="8" max="8" width="14.453125" style="149" customWidth="1"/>
    <col min="9" max="9" width="4.81640625" style="149" customWidth="1"/>
    <col min="10" max="10" width="5.7265625" style="149" customWidth="1"/>
    <col min="11" max="11" width="6.54296875" style="149" customWidth="1"/>
    <col min="12" max="13" width="10.453125" style="149" customWidth="1"/>
    <col min="14" max="14" width="11.54296875" style="149" customWidth="1"/>
    <col min="15" max="15" width="10.81640625" style="149" customWidth="1"/>
    <col min="16" max="16" width="10.1796875" style="149" customWidth="1"/>
    <col min="17" max="17" width="15.81640625" style="149" customWidth="1"/>
    <col min="18" max="18" width="1.453125" style="149" customWidth="1"/>
    <col min="19" max="19" width="11.7265625" style="149" bestFit="1" customWidth="1"/>
    <col min="20" max="16384" width="11.453125" style="149"/>
  </cols>
  <sheetData>
    <row r="1" spans="1:20" ht="21" customHeight="1">
      <c r="A1" s="151"/>
      <c r="B1" s="716" t="s">
        <v>114</v>
      </c>
      <c r="C1" s="707"/>
      <c r="D1" s="708"/>
      <c r="E1" s="863" t="s">
        <v>398</v>
      </c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5"/>
      <c r="Q1" s="245" t="s">
        <v>76</v>
      </c>
      <c r="R1" s="151"/>
    </row>
    <row r="2" spans="1:20" ht="15" customHeight="1">
      <c r="A2" s="151"/>
      <c r="B2" s="717" t="str">
        <f>IF(Festsetzungsbescheid!H25&gt;0,Festsetzungsbescheid!H25," ")</f>
        <v xml:space="preserve"> </v>
      </c>
      <c r="C2" s="718"/>
      <c r="D2" s="866"/>
      <c r="E2" s="870" t="s">
        <v>399</v>
      </c>
      <c r="F2" s="871"/>
      <c r="G2" s="871"/>
      <c r="H2" s="871"/>
      <c r="I2" s="871"/>
      <c r="J2" s="871"/>
      <c r="K2" s="868" t="str">
        <f>IF(ISBLANK(Festsetzungsbescheid!C27)," ",Festsetzungsbescheid!C27)</f>
        <v xml:space="preserve"> </v>
      </c>
      <c r="L2" s="868"/>
      <c r="M2" s="868"/>
      <c r="N2" s="868"/>
      <c r="O2" s="868"/>
      <c r="P2" s="869"/>
      <c r="Q2" s="246" t="s">
        <v>427</v>
      </c>
      <c r="R2" s="151"/>
    </row>
    <row r="3" spans="1:20" ht="18" customHeight="1">
      <c r="A3" s="151"/>
      <c r="B3" s="151"/>
      <c r="C3" s="151"/>
      <c r="D3" s="151"/>
      <c r="E3" s="151"/>
      <c r="F3" s="151"/>
      <c r="G3" s="151"/>
      <c r="H3" s="152"/>
      <c r="I3" s="151"/>
      <c r="J3" s="151"/>
      <c r="K3" s="151"/>
      <c r="L3" s="151"/>
      <c r="M3" s="151"/>
      <c r="N3" s="151"/>
      <c r="O3" s="151"/>
      <c r="P3" s="151"/>
      <c r="Q3" s="151"/>
      <c r="R3" s="151"/>
    </row>
    <row r="4" spans="1:20" ht="24" customHeight="1" thickBot="1">
      <c r="A4" s="151"/>
      <c r="B4" s="867" t="s">
        <v>253</v>
      </c>
      <c r="C4" s="867"/>
      <c r="D4" s="867"/>
      <c r="E4" s="867"/>
      <c r="F4" s="867"/>
      <c r="G4" s="867"/>
      <c r="H4" s="867"/>
      <c r="I4" s="867"/>
      <c r="J4" s="867"/>
      <c r="K4" s="867"/>
      <c r="L4" s="867"/>
      <c r="M4" s="624"/>
      <c r="N4" s="284"/>
      <c r="O4" s="284"/>
      <c r="P4" s="284"/>
      <c r="Q4" s="151"/>
      <c r="R4" s="151"/>
    </row>
    <row r="5" spans="1:20" ht="12.75" customHeight="1">
      <c r="A5" s="151"/>
      <c r="B5" s="285" t="s">
        <v>7</v>
      </c>
      <c r="C5" s="286" t="s">
        <v>8</v>
      </c>
      <c r="D5" s="843" t="s">
        <v>9</v>
      </c>
      <c r="E5" s="844"/>
      <c r="F5" s="843" t="s">
        <v>10</v>
      </c>
      <c r="G5" s="844"/>
      <c r="H5" s="843" t="s">
        <v>11</v>
      </c>
      <c r="I5" s="844"/>
      <c r="J5" s="843" t="s">
        <v>12</v>
      </c>
      <c r="K5" s="844"/>
      <c r="L5" s="621" t="s">
        <v>13</v>
      </c>
      <c r="M5" s="621" t="s">
        <v>14</v>
      </c>
      <c r="N5" s="621" t="s">
        <v>20</v>
      </c>
      <c r="O5" s="621" t="s">
        <v>21</v>
      </c>
      <c r="P5" s="286" t="s">
        <v>119</v>
      </c>
      <c r="Q5" s="352" t="s">
        <v>120</v>
      </c>
      <c r="R5" s="151"/>
    </row>
    <row r="6" spans="1:20" ht="32.25" customHeight="1">
      <c r="A6" s="151"/>
      <c r="B6" s="831" t="s">
        <v>22</v>
      </c>
      <c r="C6" s="832" t="s">
        <v>281</v>
      </c>
      <c r="D6" s="833"/>
      <c r="E6" s="834"/>
      <c r="F6" s="835" t="s">
        <v>61</v>
      </c>
      <c r="G6" s="836"/>
      <c r="H6" s="839" t="s">
        <v>243</v>
      </c>
      <c r="I6" s="840"/>
      <c r="J6" s="841" t="s">
        <v>123</v>
      </c>
      <c r="K6" s="842"/>
      <c r="L6" s="829" t="s">
        <v>124</v>
      </c>
      <c r="M6" s="822" t="s">
        <v>285</v>
      </c>
      <c r="N6" s="829" t="s">
        <v>125</v>
      </c>
      <c r="O6" s="829" t="s">
        <v>283</v>
      </c>
      <c r="P6" s="829" t="s">
        <v>286</v>
      </c>
      <c r="Q6" s="821" t="s">
        <v>44</v>
      </c>
      <c r="R6" s="151"/>
    </row>
    <row r="7" spans="1:20" ht="38.25" customHeight="1">
      <c r="A7" s="151"/>
      <c r="B7" s="831"/>
      <c r="C7" s="287" t="s">
        <v>244</v>
      </c>
      <c r="D7" s="822" t="s">
        <v>284</v>
      </c>
      <c r="E7" s="822"/>
      <c r="F7" s="837"/>
      <c r="G7" s="838"/>
      <c r="H7" s="839"/>
      <c r="I7" s="840"/>
      <c r="J7" s="841"/>
      <c r="K7" s="842"/>
      <c r="L7" s="829"/>
      <c r="M7" s="830"/>
      <c r="N7" s="829"/>
      <c r="O7" s="829"/>
      <c r="P7" s="829"/>
      <c r="Q7" s="821"/>
      <c r="R7" s="151"/>
    </row>
    <row r="8" spans="1:20" ht="25.5" customHeight="1" thickBot="1">
      <c r="A8" s="151"/>
      <c r="B8" s="823" t="s">
        <v>16</v>
      </c>
      <c r="C8" s="824"/>
      <c r="D8" s="825"/>
      <c r="E8" s="826"/>
      <c r="F8" s="825"/>
      <c r="G8" s="826"/>
      <c r="H8" s="827" t="s">
        <v>245</v>
      </c>
      <c r="I8" s="828"/>
      <c r="J8" s="825"/>
      <c r="K8" s="826"/>
      <c r="L8" s="289" t="s">
        <v>246</v>
      </c>
      <c r="M8" s="289"/>
      <c r="N8" s="289"/>
      <c r="O8" s="288" t="s">
        <v>392</v>
      </c>
      <c r="P8" s="620"/>
      <c r="Q8" s="290" t="s">
        <v>393</v>
      </c>
      <c r="R8" s="151"/>
    </row>
    <row r="9" spans="1:20" ht="15">
      <c r="A9" s="151"/>
      <c r="B9" s="846" t="s">
        <v>15</v>
      </c>
      <c r="C9" s="291" t="str">
        <f>IF('IG 2 (komplex)'!D11=0," ",'IG 2 (komplex)'!D11)</f>
        <v xml:space="preserve"> </v>
      </c>
      <c r="D9" s="292" t="str">
        <f>IF('IG 2 (komplex)'!E11&gt;0,'IG 2 (komplex)'!E11," ")</f>
        <v xml:space="preserve"> </v>
      </c>
      <c r="E9" s="293" t="s">
        <v>83</v>
      </c>
      <c r="F9" s="353" t="str">
        <f>IF(D9=" "," ",'IG 1'!$H$6)</f>
        <v xml:space="preserve"> </v>
      </c>
      <c r="G9" s="355" t="s">
        <v>287</v>
      </c>
      <c r="H9" s="292" t="str">
        <f>IF(F9=" "," ",(D9*F9*C9/('IG 1'!$H$10*1000)))</f>
        <v xml:space="preserve"> </v>
      </c>
      <c r="I9" s="294" t="s">
        <v>82</v>
      </c>
      <c r="J9" s="295">
        <v>50</v>
      </c>
      <c r="K9" s="296" t="s">
        <v>273</v>
      </c>
      <c r="L9" s="297" t="str">
        <f>IF(F9=" "," ",ROUNDDOWN(H9/J9,0))</f>
        <v xml:space="preserve"> </v>
      </c>
      <c r="M9" s="297" t="str">
        <f>IF(F9=" "," ",IF(OR('IG 4 Vorbelastung'!$L$29=" ",'IG 4 Vorbelastung'!$L$29=0),L9,IF(SUM($L$9:$L$13)&gt;='IG 4 Vorbelastung'!$L$29,ROUNDDOWN(L9-'IG 4 Vorbelastung'!$L$29*(C9/'IG 1'!$H$10),0),0)))</f>
        <v xml:space="preserve"> </v>
      </c>
      <c r="N9" s="298" t="str">
        <f>IF(F9=" "," ",'IG 2 (komplex)'!M11)</f>
        <v xml:space="preserve"> </v>
      </c>
      <c r="O9" s="297" t="str">
        <f>IF(F9=" "," ",ROUNDDOWN(M9*N9+M9,0))</f>
        <v xml:space="preserve"> </v>
      </c>
      <c r="P9" s="299"/>
      <c r="Q9" s="300" t="str">
        <f>IF(D9=" "," ",IF(OR(AND(D9&gt;20,SUM($H$9:$H$13)&gt;250),AND(D9=20,SUM($H$9:$H$13)&gt;250,N9&gt;0),AND(D9&lt;20,SUM($H$9:$H$13)&gt;250,'IG 2 (komplex)'!G11&gt;20,N9&gt;0)),O9*P9,"0,00 €"))</f>
        <v xml:space="preserve"> </v>
      </c>
      <c r="R9" s="151"/>
      <c r="T9" s="431"/>
    </row>
    <row r="10" spans="1:20" ht="15">
      <c r="A10" s="151"/>
      <c r="B10" s="847"/>
      <c r="C10" s="301" t="str">
        <f>IF('IG 2 (komplex)'!D12=0," ",'IG 2 (komplex)'!D12)</f>
        <v xml:space="preserve"> </v>
      </c>
      <c r="D10" s="302" t="str">
        <f>IF('IG 2 (komplex)'!E12&gt;0,'IG 2 (komplex)'!E12," ")</f>
        <v xml:space="preserve"> </v>
      </c>
      <c r="E10" s="303" t="s">
        <v>83</v>
      </c>
      <c r="F10" s="354" t="str">
        <f>IF(D10=" "," ",'IG 1'!$H$6)</f>
        <v xml:space="preserve"> </v>
      </c>
      <c r="G10" s="432" t="s">
        <v>287</v>
      </c>
      <c r="H10" s="302" t="str">
        <f>IF(F10=" "," ",(D10*F10*C10/('IG 1'!$H$10*1000)))</f>
        <v xml:space="preserve"> </v>
      </c>
      <c r="I10" s="304" t="s">
        <v>82</v>
      </c>
      <c r="J10" s="305">
        <v>50</v>
      </c>
      <c r="K10" s="306" t="s">
        <v>273</v>
      </c>
      <c r="L10" s="307" t="str">
        <f t="shared" ref="L10:L74" si="0">IF(F10=" "," ",ROUNDDOWN(H10/J10,0))</f>
        <v xml:space="preserve"> </v>
      </c>
      <c r="M10" s="307" t="str">
        <f>IF(F10=" "," ",IF(OR('IG 4 Vorbelastung'!$L$29=" ",'IG 4 Vorbelastung'!$L$29=0),L10,IF(SUM($L$9:$L$13)&gt;='IG 4 Vorbelastung'!$L$29,ROUNDDOWN(L10-'IG 4 Vorbelastung'!$L$29*(C10/'IG 1'!$H$10),0),0)))</f>
        <v xml:space="preserve"> </v>
      </c>
      <c r="N10" s="308" t="str">
        <f>IF(F10=" "," ",'IG 2 (komplex)'!M12)</f>
        <v xml:space="preserve"> </v>
      </c>
      <c r="O10" s="307" t="str">
        <f t="shared" ref="O10:O79" si="1">IF(F10=" "," ",ROUNDDOWN(M10*N10+M10,0))</f>
        <v xml:space="preserve"> </v>
      </c>
      <c r="P10" s="309"/>
      <c r="Q10" s="310" t="str">
        <f>IF(D10=" "," ",IF(OR(AND(D10&gt;20,SUM($H$9:$H$13)&gt;250),AND(D10=20,SUM($H$9:$H$13)&gt;250,N10&gt;0),AND(D10&lt;20,SUM($H$9:$H$13)&gt;250,'IG 2 (komplex)'!G12&gt;20,N10&gt;0)),O10*P10,"0,00 €"))</f>
        <v xml:space="preserve"> </v>
      </c>
      <c r="R10" s="151"/>
    </row>
    <row r="11" spans="1:20" ht="15">
      <c r="A11" s="151"/>
      <c r="B11" s="848"/>
      <c r="C11" s="301" t="str">
        <f>IF('IG 2 (komplex)'!D13=0," ",'IG 2 (komplex)'!D13)</f>
        <v xml:space="preserve"> </v>
      </c>
      <c r="D11" s="302" t="str">
        <f>IF('IG 2 (komplex)'!E13&gt;0,'IG 2 (komplex)'!E13," ")</f>
        <v xml:space="preserve"> </v>
      </c>
      <c r="E11" s="303" t="s">
        <v>83</v>
      </c>
      <c r="F11" s="354" t="str">
        <f>IF(D11=" "," ",'IG 1'!$H$6)</f>
        <v xml:space="preserve"> </v>
      </c>
      <c r="G11" s="432" t="s">
        <v>287</v>
      </c>
      <c r="H11" s="302" t="str">
        <f>IF(F11=" "," ",(D11*F11*C11/('IG 1'!$H$10*1000)))</f>
        <v xml:space="preserve"> </v>
      </c>
      <c r="I11" s="304" t="s">
        <v>82</v>
      </c>
      <c r="J11" s="305">
        <v>50</v>
      </c>
      <c r="K11" s="306" t="s">
        <v>273</v>
      </c>
      <c r="L11" s="307" t="str">
        <f t="shared" si="0"/>
        <v xml:space="preserve"> </v>
      </c>
      <c r="M11" s="307" t="str">
        <f>IF(F11=" "," ",IF(OR('IG 4 Vorbelastung'!$L$29=" ",'IG 4 Vorbelastung'!$L$29=0),L11,IF(SUM($L$9:$L$13)&gt;='IG 4 Vorbelastung'!$L$29,ROUNDDOWN(L11-'IG 4 Vorbelastung'!$L$29*(C11/'IG 1'!$H$10),0),0)))</f>
        <v xml:space="preserve"> </v>
      </c>
      <c r="N11" s="308" t="str">
        <f>IF(F11=" "," ",'IG 2 (komplex)'!M13)</f>
        <v xml:space="preserve"> </v>
      </c>
      <c r="O11" s="307" t="str">
        <f t="shared" ref="O11:O12" si="2">IF(F11=" "," ",ROUNDDOWN(M11*N11+M11,0))</f>
        <v xml:space="preserve"> </v>
      </c>
      <c r="P11" s="309"/>
      <c r="Q11" s="310" t="str">
        <f>IF(D11=" "," ",IF(OR(AND(D11&gt;20,SUM($H$9:$H$13)&gt;250),AND(D11=20,SUM($H$9:$H$13)&gt;250,N11&gt;0),AND(D11&lt;20,SUM($H$9:$H$13)&gt;250,'IG 2 (komplex)'!G13&gt;20,N11&gt;0)),O11*P11,"0,00 €"))</f>
        <v xml:space="preserve"> </v>
      </c>
      <c r="R11" s="151"/>
    </row>
    <row r="12" spans="1:20" ht="15">
      <c r="A12" s="151"/>
      <c r="B12" s="848"/>
      <c r="C12" s="301" t="str">
        <f>IF('IG 2 (komplex)'!D14=0," ",'IG 2 (komplex)'!D14)</f>
        <v xml:space="preserve"> </v>
      </c>
      <c r="D12" s="302" t="str">
        <f>IF('IG 2 (komplex)'!E14&gt;0,'IG 2 (komplex)'!E14," ")</f>
        <v xml:space="preserve"> </v>
      </c>
      <c r="E12" s="303" t="s">
        <v>83</v>
      </c>
      <c r="F12" s="354" t="str">
        <f>IF(D12=" "," ",'IG 1'!$H$6)</f>
        <v xml:space="preserve"> </v>
      </c>
      <c r="G12" s="432" t="s">
        <v>287</v>
      </c>
      <c r="H12" s="302" t="str">
        <f>IF(F12=" "," ",(D12*F12*C12/('IG 1'!$H$10*1000)))</f>
        <v xml:space="preserve"> </v>
      </c>
      <c r="I12" s="304" t="s">
        <v>82</v>
      </c>
      <c r="J12" s="305">
        <v>50</v>
      </c>
      <c r="K12" s="306" t="s">
        <v>273</v>
      </c>
      <c r="L12" s="307" t="str">
        <f t="shared" si="0"/>
        <v xml:space="preserve"> </v>
      </c>
      <c r="M12" s="307" t="str">
        <f>IF(F12=" "," ",IF(OR('IG 4 Vorbelastung'!$L$29=" ",'IG 4 Vorbelastung'!$L$29=0),L12,IF(SUM($L$9:$L$13)&gt;='IG 4 Vorbelastung'!$L$29,ROUNDDOWN(L12-'IG 4 Vorbelastung'!$L$29*(C12/'IG 1'!$H$10),0),0)))</f>
        <v xml:space="preserve"> </v>
      </c>
      <c r="N12" s="308" t="str">
        <f>IF(F12=" "," ",'IG 2 (komplex)'!M14)</f>
        <v xml:space="preserve"> </v>
      </c>
      <c r="O12" s="307" t="str">
        <f t="shared" si="2"/>
        <v xml:space="preserve"> </v>
      </c>
      <c r="P12" s="309"/>
      <c r="Q12" s="310" t="str">
        <f>IF(D12=" "," ",IF(OR(AND(D12&gt;20,SUM($H$9:$H$13)&gt;250),AND(D12=20,SUM($H$9:$H$13)&gt;250,N12&gt;0),AND(D12&lt;20,SUM($H$9:$H$13)&gt;250,'IG 2 (komplex)'!G14&gt;20,N12&gt;0)),O12*P12,"0,00 €"))</f>
        <v xml:space="preserve"> </v>
      </c>
      <c r="R12" s="151"/>
    </row>
    <row r="13" spans="1:20" ht="15.5" thickBot="1">
      <c r="A13" s="151"/>
      <c r="B13" s="849"/>
      <c r="C13" s="311" t="str">
        <f>IF('IG 2 (komplex)'!D15=0," ",'IG 2 (komplex)'!D15)</f>
        <v xml:space="preserve"> </v>
      </c>
      <c r="D13" s="312" t="str">
        <f>IF('IG 2 (komplex)'!E15&gt;0,'IG 2 (komplex)'!E15," ")</f>
        <v xml:space="preserve"> </v>
      </c>
      <c r="E13" s="313" t="s">
        <v>83</v>
      </c>
      <c r="F13" s="433" t="str">
        <f>IF(D13=" "," ",'IG 1'!$H$6)</f>
        <v xml:space="preserve"> </v>
      </c>
      <c r="G13" s="434" t="s">
        <v>287</v>
      </c>
      <c r="H13" s="312" t="str">
        <f>IF(F13=" "," ",(D13*F13*C13/('IG 1'!$H$10*1000)))</f>
        <v xml:space="preserve"> </v>
      </c>
      <c r="I13" s="314" t="s">
        <v>82</v>
      </c>
      <c r="J13" s="315">
        <v>50</v>
      </c>
      <c r="K13" s="316" t="s">
        <v>273</v>
      </c>
      <c r="L13" s="317" t="str">
        <f t="shared" si="0"/>
        <v xml:space="preserve"> </v>
      </c>
      <c r="M13" s="317" t="str">
        <f>IF(F13=" "," ",IF(OR('IG 4 Vorbelastung'!$L$29=" ",'IG 4 Vorbelastung'!$L$29=0),L13,IF(SUM($L$9:$L$13)&gt;='IG 4 Vorbelastung'!$L$29,ROUNDDOWN(L13-'IG 4 Vorbelastung'!$L$29*(C13/'IG 1'!$H$10),0),0)))</f>
        <v xml:space="preserve"> </v>
      </c>
      <c r="N13" s="318" t="str">
        <f>IF(F13=" "," ",'IG 2 (komplex)'!M15)</f>
        <v xml:space="preserve"> </v>
      </c>
      <c r="O13" s="317" t="str">
        <f t="shared" si="1"/>
        <v xml:space="preserve"> </v>
      </c>
      <c r="P13" s="319"/>
      <c r="Q13" s="320" t="str">
        <f>IF(D13=" "," ",IF(OR(AND(D13&gt;20,SUM($H$9:$H$13)&gt;250),AND(D13=20,SUM($H$9:$H$13)&gt;250,N13&gt;0),AND(D13&lt;20,SUM($H$9:$H$13)&gt;250,'IG 2 (komplex)'!G15&gt;20,N13&gt;0)),O13*P13,"0,00 €"))</f>
        <v xml:space="preserve"> </v>
      </c>
      <c r="R13" s="151"/>
    </row>
    <row r="14" spans="1:20" ht="15">
      <c r="A14" s="151"/>
      <c r="B14" s="846" t="s">
        <v>37</v>
      </c>
      <c r="C14" s="291" t="str">
        <f>IF('IG 2 (komplex)'!D16=0," ",'IG 2 (komplex)'!D16)</f>
        <v xml:space="preserve"> </v>
      </c>
      <c r="D14" s="292" t="str">
        <f>IF('IG 2 (komplex)'!E16&gt;0,'IG 2 (komplex)'!E16," ")</f>
        <v xml:space="preserve"> </v>
      </c>
      <c r="E14" s="293" t="s">
        <v>83</v>
      </c>
      <c r="F14" s="353" t="str">
        <f>IF(D14=" "," ",'IG 1'!$H$6)</f>
        <v xml:space="preserve"> </v>
      </c>
      <c r="G14" s="355" t="s">
        <v>287</v>
      </c>
      <c r="H14" s="292" t="str">
        <f>IF(F14=" "," ",(D14*F14*C14/('IG 1'!$H$10*1000)))</f>
        <v xml:space="preserve"> </v>
      </c>
      <c r="I14" s="294" t="s">
        <v>82</v>
      </c>
      <c r="J14" s="295">
        <v>25</v>
      </c>
      <c r="K14" s="296" t="s">
        <v>273</v>
      </c>
      <c r="L14" s="297" t="str">
        <f t="shared" si="0"/>
        <v xml:space="preserve"> </v>
      </c>
      <c r="M14" s="297" t="str">
        <f>IF(F14=" "," ",IF(OR('IG 4 Vorbelastung'!$L$30=" ",'IG 4 Vorbelastung'!$L$30=0),L14,IF(SUM($L$14:$L$18)&gt;='IG 4 Vorbelastung'!$L$30,ROUNDDOWN(L14-'IG 4 Vorbelastung'!$L$30*(C14/'IG 1'!$H$10),0),0)))</f>
        <v xml:space="preserve"> </v>
      </c>
      <c r="N14" s="298" t="str">
        <f>IF(F14=" "," ",'IG 2 (komplex)'!M16)</f>
        <v xml:space="preserve"> </v>
      </c>
      <c r="O14" s="297" t="str">
        <f t="shared" si="1"/>
        <v xml:space="preserve"> </v>
      </c>
      <c r="P14" s="299"/>
      <c r="Q14" s="300" t="str">
        <f>IF(D14=" "," ",IF(OR(AND(D14&gt;5,SUM($H$14:$H$18)&gt;125),AND(D14=5,SUM($H$14:$H$18)&gt;125,N14&gt;0),AND(D14&lt;5,SUM($H$14:$H$18)&gt;125,'IG 2 (komplex)'!G16&gt;5,N14&gt;0)),O14*P14,"0 €"))</f>
        <v xml:space="preserve"> </v>
      </c>
      <c r="R14" s="151"/>
    </row>
    <row r="15" spans="1:20" ht="15">
      <c r="A15" s="151"/>
      <c r="B15" s="847"/>
      <c r="C15" s="301" t="str">
        <f>IF('IG 2 (komplex)'!D17=0," ",'IG 2 (komplex)'!D17)</f>
        <v xml:space="preserve"> </v>
      </c>
      <c r="D15" s="302" t="str">
        <f>IF('IG 2 (komplex)'!E17&gt;0,'IG 2 (komplex)'!E17," ")</f>
        <v xml:space="preserve"> </v>
      </c>
      <c r="E15" s="303" t="s">
        <v>83</v>
      </c>
      <c r="F15" s="354" t="str">
        <f>IF(D15=" "," ",'IG 1'!$H$6)</f>
        <v xml:space="preserve"> </v>
      </c>
      <c r="G15" s="432" t="s">
        <v>287</v>
      </c>
      <c r="H15" s="302" t="str">
        <f>IF(F15=" "," ",(D15*F15*C15/('IG 1'!$H$10*1000)))</f>
        <v xml:space="preserve"> </v>
      </c>
      <c r="I15" s="304" t="s">
        <v>82</v>
      </c>
      <c r="J15" s="305">
        <v>25</v>
      </c>
      <c r="K15" s="306" t="s">
        <v>273</v>
      </c>
      <c r="L15" s="307" t="str">
        <f t="shared" si="0"/>
        <v xml:space="preserve"> </v>
      </c>
      <c r="M15" s="307" t="str">
        <f>IF(F15=" "," ",IF(OR('IG 4 Vorbelastung'!$L$30=" ",'IG 4 Vorbelastung'!$L$30=0),L15,IF(SUM($L$14:$L$18)&gt;='IG 4 Vorbelastung'!$L$30,ROUNDDOWN(L15-'IG 4 Vorbelastung'!$L$30*(C15/'IG 1'!$H$10),0),0)))</f>
        <v xml:space="preserve"> </v>
      </c>
      <c r="N15" s="308" t="str">
        <f>IF(F15=" "," ",'IG 2 (komplex)'!M17)</f>
        <v xml:space="preserve"> </v>
      </c>
      <c r="O15" s="307" t="str">
        <f t="shared" si="1"/>
        <v xml:space="preserve"> </v>
      </c>
      <c r="P15" s="309"/>
      <c r="Q15" s="310" t="str">
        <f>IF(D15=" "," ",IF(OR(AND(D15&gt;5,SUM($H$14:$H$18)&gt;125),AND(D15=5,SUM($H$14:$H$18)&gt;125,N15&gt;0),AND(D15&lt;5,SUM($H$14:$H$18)&gt;125,'IG 2 (komplex)'!G17&gt;5,N15&gt;0)),O15*P15,"0 €"))</f>
        <v xml:space="preserve"> </v>
      </c>
      <c r="R15" s="151"/>
    </row>
    <row r="16" spans="1:20" ht="15">
      <c r="A16" s="151"/>
      <c r="B16" s="848"/>
      <c r="C16" s="301" t="str">
        <f>IF('IG 2 (komplex)'!D18=0," ",'IG 2 (komplex)'!D18)</f>
        <v xml:space="preserve"> </v>
      </c>
      <c r="D16" s="302" t="str">
        <f>IF('IG 2 (komplex)'!E18&gt;0,'IG 2 (komplex)'!E18," ")</f>
        <v xml:space="preserve"> </v>
      </c>
      <c r="E16" s="303" t="s">
        <v>83</v>
      </c>
      <c r="F16" s="354" t="str">
        <f>IF(D16=" "," ",'IG 1'!$H$6)</f>
        <v xml:space="preserve"> </v>
      </c>
      <c r="G16" s="432" t="s">
        <v>287</v>
      </c>
      <c r="H16" s="302" t="str">
        <f>IF(F16=" "," ",(D16*F16*C16/('IG 1'!$H$10*1000)))</f>
        <v xml:space="preserve"> </v>
      </c>
      <c r="I16" s="304" t="s">
        <v>82</v>
      </c>
      <c r="J16" s="305">
        <v>25</v>
      </c>
      <c r="K16" s="306" t="s">
        <v>273</v>
      </c>
      <c r="L16" s="307" t="str">
        <f t="shared" ref="L16:L17" si="3">IF(F16=" "," ",ROUNDDOWN(H16/J16,0))</f>
        <v xml:space="preserve"> </v>
      </c>
      <c r="M16" s="307" t="str">
        <f>IF(F16=" "," ",IF(OR('IG 4 Vorbelastung'!$L$30=" ",'IG 4 Vorbelastung'!$L$30=0),L16,IF(SUM($L$14:$L$18)&gt;='IG 4 Vorbelastung'!$L$30,ROUNDDOWN(L16-'IG 4 Vorbelastung'!$L$30*(C16/'IG 1'!$H$10),0),0)))</f>
        <v xml:space="preserve"> </v>
      </c>
      <c r="N16" s="308" t="str">
        <f>IF(F16=" "," ",'IG 2 (komplex)'!M18)</f>
        <v xml:space="preserve"> </v>
      </c>
      <c r="O16" s="307" t="str">
        <f t="shared" ref="O16:O17" si="4">IF(F16=" "," ",ROUNDDOWN(M16*N16+M16,0))</f>
        <v xml:space="preserve"> </v>
      </c>
      <c r="P16" s="309"/>
      <c r="Q16" s="310" t="str">
        <f>IF(D16=" "," ",IF(OR(AND(D16&gt;5,SUM($H$14:$H$18)&gt;125),AND(D16=5,SUM($H$14:$H$18)&gt;125,N16&gt;0),AND(D16&lt;5,SUM($H$14:$H$18)&gt;125,'IG 2 (komplex)'!G18&gt;5,N16&gt;0)),O16*P16,"0 €"))</f>
        <v xml:space="preserve"> </v>
      </c>
      <c r="R16" s="151"/>
    </row>
    <row r="17" spans="1:18" ht="15">
      <c r="A17" s="151"/>
      <c r="B17" s="848"/>
      <c r="C17" s="301" t="str">
        <f>IF('IG 2 (komplex)'!D19=0," ",'IG 2 (komplex)'!D19)</f>
        <v xml:space="preserve"> </v>
      </c>
      <c r="D17" s="302" t="str">
        <f>IF('IG 2 (komplex)'!E19&gt;0,'IG 2 (komplex)'!E19," ")</f>
        <v xml:space="preserve"> </v>
      </c>
      <c r="E17" s="303" t="s">
        <v>83</v>
      </c>
      <c r="F17" s="354" t="str">
        <f>IF(D17=" "," ",'IG 1'!$H$6)</f>
        <v xml:space="preserve"> </v>
      </c>
      <c r="G17" s="432" t="s">
        <v>287</v>
      </c>
      <c r="H17" s="302" t="str">
        <f>IF(F17=" "," ",(D17*F17*C17/('IG 1'!$H$10*1000)))</f>
        <v xml:space="preserve"> </v>
      </c>
      <c r="I17" s="304" t="s">
        <v>82</v>
      </c>
      <c r="J17" s="305">
        <v>25</v>
      </c>
      <c r="K17" s="306" t="s">
        <v>273</v>
      </c>
      <c r="L17" s="307" t="str">
        <f t="shared" si="3"/>
        <v xml:space="preserve"> </v>
      </c>
      <c r="M17" s="307" t="str">
        <f>IF(F17=" "," ",IF(OR('IG 4 Vorbelastung'!$L$30=" ",'IG 4 Vorbelastung'!$L$30=0),L17,IF(SUM($L$14:$L$18)&gt;='IG 4 Vorbelastung'!$L$30,ROUNDDOWN(L17-'IG 4 Vorbelastung'!$L$30*(C17/'IG 1'!$H$10),0),0)))</f>
        <v xml:space="preserve"> </v>
      </c>
      <c r="N17" s="308" t="str">
        <f>IF(F17=" "," ",'IG 2 (komplex)'!M19)</f>
        <v xml:space="preserve"> </v>
      </c>
      <c r="O17" s="307" t="str">
        <f t="shared" si="4"/>
        <v xml:space="preserve"> </v>
      </c>
      <c r="P17" s="309"/>
      <c r="Q17" s="310" t="str">
        <f>IF(D17=" "," ",IF(OR(AND(D17&gt;5,SUM($H$14:$H$18)&gt;125),AND(D17=5,SUM($H$14:$H$18)&gt;125,N17&gt;0),AND(D17&lt;5,SUM($H$14:$H$18)&gt;125,'IG 2 (komplex)'!G19&gt;5,N17&gt;0)),O17*P17,"0 €"))</f>
        <v xml:space="preserve"> </v>
      </c>
      <c r="R17" s="151"/>
    </row>
    <row r="18" spans="1:18" ht="15.5" thickBot="1">
      <c r="A18" s="151"/>
      <c r="B18" s="849"/>
      <c r="C18" s="311" t="str">
        <f>IF('IG 2 (komplex)'!D20=0," ",'IG 2 (komplex)'!D20)</f>
        <v xml:space="preserve"> </v>
      </c>
      <c r="D18" s="312" t="str">
        <f>IF('IG 2 (komplex)'!E20&gt;0,'IG 2 (komplex)'!E20," ")</f>
        <v xml:space="preserve"> </v>
      </c>
      <c r="E18" s="313" t="s">
        <v>83</v>
      </c>
      <c r="F18" s="433" t="str">
        <f>IF(D18=" "," ",'IG 1'!$H$6)</f>
        <v xml:space="preserve"> </v>
      </c>
      <c r="G18" s="434" t="s">
        <v>287</v>
      </c>
      <c r="H18" s="312" t="str">
        <f>IF(F18=" "," ",(D18*F18*C18/('IG 1'!$H$10*1000)))</f>
        <v xml:space="preserve"> </v>
      </c>
      <c r="I18" s="314" t="s">
        <v>82</v>
      </c>
      <c r="J18" s="315">
        <v>25</v>
      </c>
      <c r="K18" s="316" t="s">
        <v>273</v>
      </c>
      <c r="L18" s="317" t="str">
        <f t="shared" si="0"/>
        <v xml:space="preserve"> </v>
      </c>
      <c r="M18" s="317" t="str">
        <f>IF(F18=" "," ",IF(OR('IG 4 Vorbelastung'!$L$30=" ",'IG 4 Vorbelastung'!$L$30=0),L18,IF(SUM($L$14:$L$18)&gt;='IG 4 Vorbelastung'!$L$30,ROUNDDOWN(L18-'IG 4 Vorbelastung'!$L$30*(C18/'IG 1'!$H$10),0),0)))</f>
        <v xml:space="preserve"> </v>
      </c>
      <c r="N18" s="318" t="str">
        <f>IF(F18=" "," ",'IG 2 (komplex)'!M20)</f>
        <v xml:space="preserve"> </v>
      </c>
      <c r="O18" s="317" t="str">
        <f t="shared" si="1"/>
        <v xml:space="preserve"> </v>
      </c>
      <c r="P18" s="319"/>
      <c r="Q18" s="320" t="str">
        <f>IF(D18=" "," ",IF(OR(AND(D18&gt;5,SUM($H$14:$H$18)&gt;125),AND(D18=5,SUM($H$14:$H$18)&gt;125,N18&gt;0),AND(D18&lt;5,SUM($H$14:$H$18)&gt;125,'IG 2 (komplex)'!G20&gt;5,N18&gt;0)),O18*P18,"0 €"))</f>
        <v xml:space="preserve"> </v>
      </c>
      <c r="R18" s="151"/>
    </row>
    <row r="19" spans="1:18" ht="15">
      <c r="A19" s="151"/>
      <c r="B19" s="846" t="s">
        <v>38</v>
      </c>
      <c r="C19" s="291" t="str">
        <f>IF('IG 2 (komplex)'!D21=0," ",'IG 2 (komplex)'!D21)</f>
        <v xml:space="preserve"> </v>
      </c>
      <c r="D19" s="292" t="str">
        <f>IF('IG 2 (komplex)'!E21&gt;0,'IG 2 (komplex)'!E21," ")</f>
        <v xml:space="preserve"> </v>
      </c>
      <c r="E19" s="293" t="s">
        <v>83</v>
      </c>
      <c r="F19" s="353" t="str">
        <f>IF(D19=" "," ",'IG 1'!$H$6)</f>
        <v xml:space="preserve"> </v>
      </c>
      <c r="G19" s="355" t="s">
        <v>287</v>
      </c>
      <c r="H19" s="292" t="str">
        <f>IF(F19=" "," ",(D19*F19*C19/('IG 1'!$H$10*1000)))</f>
        <v xml:space="preserve"> </v>
      </c>
      <c r="I19" s="294" t="s">
        <v>82</v>
      </c>
      <c r="J19" s="295">
        <v>3</v>
      </c>
      <c r="K19" s="296" t="s">
        <v>273</v>
      </c>
      <c r="L19" s="297" t="str">
        <f t="shared" si="0"/>
        <v xml:space="preserve"> </v>
      </c>
      <c r="M19" s="297" t="str">
        <f>IF(F19=" "," ",IF(OR('IG 4 Vorbelastung'!$L$31=" ",'IG 4 Vorbelastung'!$L$31=0),L19,IF(SUM($L$19:$L$23)&gt;='IG 4 Vorbelastung'!$L$31,ROUNDDOWN(L19-'IG 4 Vorbelastung'!$L$31*(C19/'IG 1'!$H$10),0),0)))</f>
        <v xml:space="preserve"> </v>
      </c>
      <c r="N19" s="298" t="str">
        <f>IF(F19=" "," ",'IG 2 (komplex)'!M21)</f>
        <v xml:space="preserve"> </v>
      </c>
      <c r="O19" s="297" t="str">
        <f t="shared" si="1"/>
        <v xml:space="preserve"> </v>
      </c>
      <c r="P19" s="299"/>
      <c r="Q19" s="300" t="str">
        <f>IF(D19=" "," ",IF(OR(AND(D19&gt;0.1,SUM($H$19:$H$23)&gt;15),AND(D19=0.1,SUM($H$19:$H$23)&gt;15,N19&gt;0),AND(D19&lt;0.1,SUM($H$19:$H$23)&gt;15,'IG 2 (komplex)'!G21&gt;0.1,N19&gt;0)),O19*P19,"0 €"))</f>
        <v xml:space="preserve"> </v>
      </c>
      <c r="R19" s="151"/>
    </row>
    <row r="20" spans="1:18" ht="15">
      <c r="A20" s="151"/>
      <c r="B20" s="847"/>
      <c r="C20" s="301" t="str">
        <f>IF('IG 2 (komplex)'!D22=0," ",'IG 2 (komplex)'!D22)</f>
        <v xml:space="preserve"> </v>
      </c>
      <c r="D20" s="302" t="str">
        <f>IF('IG 2 (komplex)'!E22&gt;0,'IG 2 (komplex)'!E22," ")</f>
        <v xml:space="preserve"> </v>
      </c>
      <c r="E20" s="303" t="s">
        <v>83</v>
      </c>
      <c r="F20" s="354" t="str">
        <f>IF(D20=" "," ",'IG 1'!$H$6)</f>
        <v xml:space="preserve"> </v>
      </c>
      <c r="G20" s="432" t="s">
        <v>287</v>
      </c>
      <c r="H20" s="302" t="str">
        <f>IF(F20=" "," ",(D20*F20*C20/('IG 1'!$H$10*1000)))</f>
        <v xml:space="preserve"> </v>
      </c>
      <c r="I20" s="304" t="s">
        <v>82</v>
      </c>
      <c r="J20" s="305">
        <v>3</v>
      </c>
      <c r="K20" s="306" t="s">
        <v>273</v>
      </c>
      <c r="L20" s="307" t="str">
        <f t="shared" si="0"/>
        <v xml:space="preserve"> </v>
      </c>
      <c r="M20" s="307" t="str">
        <f>IF(F20=" "," ",IF(OR('IG 4 Vorbelastung'!$L$31=" ",'IG 4 Vorbelastung'!$L$31=0),L20,IF(SUM($L$19:$L$23)&gt;='IG 4 Vorbelastung'!$L$31,ROUNDDOWN(L20-'IG 4 Vorbelastung'!$L$31*(C20/'IG 1'!$H$10),0),0)))</f>
        <v xml:space="preserve"> </v>
      </c>
      <c r="N20" s="308" t="str">
        <f>IF(F20=" "," ",'IG 2 (komplex)'!M22)</f>
        <v xml:space="preserve"> </v>
      </c>
      <c r="O20" s="307" t="str">
        <f t="shared" si="1"/>
        <v xml:space="preserve"> </v>
      </c>
      <c r="P20" s="309"/>
      <c r="Q20" s="310" t="str">
        <f>IF(D20=" "," ",IF(OR(AND(D20&gt;0.1,SUM($H$19:$H$23)&gt;15),AND(D20=0.1,SUM($H$19:$H$23)&gt;15,N20&gt;0),AND(D20&lt;0.1,SUM($H$19:$H$23)&gt;15,'IG 2 (komplex)'!G22&gt;0.1,N20&gt;0)),O20*P20,"0 €"))</f>
        <v xml:space="preserve"> </v>
      </c>
      <c r="R20" s="151"/>
    </row>
    <row r="21" spans="1:18" ht="15">
      <c r="A21" s="151"/>
      <c r="B21" s="848"/>
      <c r="C21" s="301" t="str">
        <f>IF('IG 2 (komplex)'!D23=0," ",'IG 2 (komplex)'!D23)</f>
        <v xml:space="preserve"> </v>
      </c>
      <c r="D21" s="302" t="str">
        <f>IF('IG 2 (komplex)'!E23&gt;0,'IG 2 (komplex)'!E23," ")</f>
        <v xml:space="preserve"> </v>
      </c>
      <c r="E21" s="303" t="s">
        <v>83</v>
      </c>
      <c r="F21" s="354" t="str">
        <f>IF(D21=" "," ",'IG 1'!$H$6)</f>
        <v xml:space="preserve"> </v>
      </c>
      <c r="G21" s="432" t="s">
        <v>287</v>
      </c>
      <c r="H21" s="302" t="str">
        <f>IF(F21=" "," ",(D21*F21*C21/('IG 1'!$H$10*1000)))</f>
        <v xml:space="preserve"> </v>
      </c>
      <c r="I21" s="304" t="s">
        <v>82</v>
      </c>
      <c r="J21" s="305">
        <v>3</v>
      </c>
      <c r="K21" s="306" t="s">
        <v>273</v>
      </c>
      <c r="L21" s="307" t="str">
        <f t="shared" ref="L21:L23" si="5">IF(F21=" "," ",ROUNDDOWN(H21/J21,0))</f>
        <v xml:space="preserve"> </v>
      </c>
      <c r="M21" s="307" t="str">
        <f>IF(F21=" "," ",IF(OR('IG 4 Vorbelastung'!$L$31=" ",'IG 4 Vorbelastung'!$L$31=0),L21,IF(SUM($L$19:$L$23)&gt;='IG 4 Vorbelastung'!$L$31,ROUNDDOWN(L21-'IG 4 Vorbelastung'!$L$31*(C21/'IG 1'!$H$10),0),0)))</f>
        <v xml:space="preserve"> </v>
      </c>
      <c r="N21" s="308" t="str">
        <f>IF(F21=" "," ",'IG 2 (komplex)'!M23)</f>
        <v xml:space="preserve"> </v>
      </c>
      <c r="O21" s="307" t="str">
        <f t="shared" ref="O21:O23" si="6">IF(F21=" "," ",ROUNDDOWN(M21*N21+M21,0))</f>
        <v xml:space="preserve"> </v>
      </c>
      <c r="P21" s="309"/>
      <c r="Q21" s="310" t="str">
        <f>IF(D21=" "," ",IF(OR(AND(D21&gt;0.1,SUM($H$19:$H$23)&gt;15),AND(D21=0.1,SUM($H$19:$H$23)&gt;15,N21&gt;0),AND(D21&lt;0.1,SUM($H$19:$H$23)&gt;15,'IG 2 (komplex)'!G23&gt;0.1,N21&gt;0)),O21*P21,"0 €"))</f>
        <v xml:space="preserve"> </v>
      </c>
      <c r="R21" s="151"/>
    </row>
    <row r="22" spans="1:18" ht="15">
      <c r="A22" s="151"/>
      <c r="B22" s="848"/>
      <c r="C22" s="301" t="str">
        <f>IF('IG 2 (komplex)'!D24=0," ",'IG 2 (komplex)'!D24)</f>
        <v xml:space="preserve"> </v>
      </c>
      <c r="D22" s="302" t="str">
        <f>IF('IG 2 (komplex)'!E24&gt;0,'IG 2 (komplex)'!E24," ")</f>
        <v xml:space="preserve"> </v>
      </c>
      <c r="E22" s="303" t="s">
        <v>83</v>
      </c>
      <c r="F22" s="354" t="str">
        <f>IF(D22=" "," ",'IG 1'!$H$6)</f>
        <v xml:space="preserve"> </v>
      </c>
      <c r="G22" s="432" t="s">
        <v>287</v>
      </c>
      <c r="H22" s="302" t="str">
        <f>IF(F22=" "," ",(D22*F22*C22/('IG 1'!$H$10*1000)))</f>
        <v xml:space="preserve"> </v>
      </c>
      <c r="I22" s="304" t="s">
        <v>82</v>
      </c>
      <c r="J22" s="305">
        <v>3</v>
      </c>
      <c r="K22" s="306" t="s">
        <v>273</v>
      </c>
      <c r="L22" s="307" t="str">
        <f t="shared" si="5"/>
        <v xml:space="preserve"> </v>
      </c>
      <c r="M22" s="307" t="str">
        <f>IF(F22=" "," ",IF(OR('IG 4 Vorbelastung'!$L$31=" ",'IG 4 Vorbelastung'!$L$31=0),L22,IF(SUM($L$19:$L$23)&gt;='IG 4 Vorbelastung'!$L$31,ROUNDDOWN(L22-'IG 4 Vorbelastung'!$L$31*(C22/'IG 1'!$H$10),0),0)))</f>
        <v xml:space="preserve"> </v>
      </c>
      <c r="N22" s="308" t="str">
        <f>IF(F22=" "," ",'IG 2 (komplex)'!M24)</f>
        <v xml:space="preserve"> </v>
      </c>
      <c r="O22" s="307" t="str">
        <f t="shared" si="6"/>
        <v xml:space="preserve"> </v>
      </c>
      <c r="P22" s="309"/>
      <c r="Q22" s="310" t="str">
        <f>IF(D22=" "," ",IF(OR(AND(D22&gt;0.1,SUM($H$19:$H$23)&gt;15),AND(D22=0.1,SUM($H$19:$H$23)&gt;15,N22&gt;0),AND(D22&lt;0.1,SUM($H$19:$H$23)&gt;15,'IG 2 (komplex)'!G24&gt;0.1,N22&gt;0)),O22*P22,"0 €"))</f>
        <v xml:space="preserve"> </v>
      </c>
      <c r="R22" s="151"/>
    </row>
    <row r="23" spans="1:18" ht="15.5" thickBot="1">
      <c r="A23" s="151"/>
      <c r="B23" s="849"/>
      <c r="C23" s="301" t="str">
        <f>IF('IG 2 (komplex)'!D25=0," ",'IG 2 (komplex)'!D25)</f>
        <v xml:space="preserve"> </v>
      </c>
      <c r="D23" s="302" t="str">
        <f>IF('IG 2 (komplex)'!E25&gt;0,'IG 2 (komplex)'!E25," ")</f>
        <v xml:space="preserve"> </v>
      </c>
      <c r="E23" s="303" t="s">
        <v>83</v>
      </c>
      <c r="F23" s="354" t="str">
        <f>IF(D23=" "," ",'IG 1'!$H$6)</f>
        <v xml:space="preserve"> </v>
      </c>
      <c r="G23" s="432" t="s">
        <v>287</v>
      </c>
      <c r="H23" s="302" t="str">
        <f>IF(F23=" "," ",(D23*F23*C23/('IG 1'!$H$10*1000)))</f>
        <v xml:space="preserve"> </v>
      </c>
      <c r="I23" s="304" t="s">
        <v>82</v>
      </c>
      <c r="J23" s="305">
        <v>3</v>
      </c>
      <c r="K23" s="306" t="s">
        <v>273</v>
      </c>
      <c r="L23" s="307" t="str">
        <f t="shared" si="5"/>
        <v xml:space="preserve"> </v>
      </c>
      <c r="M23" s="307" t="str">
        <f>IF(F23=" "," ",IF(OR('IG 4 Vorbelastung'!$L$31=" ",'IG 4 Vorbelastung'!$L$31=0),L23,IF(SUM($L$19:$L$23)&gt;='IG 4 Vorbelastung'!$L$31,ROUNDDOWN(L23-'IG 4 Vorbelastung'!$L$31*(C23/'IG 1'!$H$10),0),0)))</f>
        <v xml:space="preserve"> </v>
      </c>
      <c r="N23" s="308" t="str">
        <f>IF(F23=" "," ",'IG 2 (komplex)'!M25)</f>
        <v xml:space="preserve"> </v>
      </c>
      <c r="O23" s="307" t="str">
        <f t="shared" si="6"/>
        <v xml:space="preserve"> </v>
      </c>
      <c r="P23" s="319"/>
      <c r="Q23" s="310" t="str">
        <f>IF(D23=" "," ",IF(OR(AND(D23&gt;0.1,SUM($H$19:$H$23)&gt;15),AND(D23=0.1,SUM($H$19:$H$23)&gt;15,N23&gt;0),AND(D23&lt;0.1,SUM($H$19:$H$23)&gt;15,'IG 2 (komplex)'!G25&gt;0.1,N23&gt;0)),O23*P23,"0 €"))</f>
        <v xml:space="preserve"> </v>
      </c>
      <c r="R23" s="151"/>
    </row>
    <row r="24" spans="1:18" ht="15">
      <c r="A24" s="151"/>
      <c r="B24" s="846" t="s">
        <v>23</v>
      </c>
      <c r="C24" s="291" t="str">
        <f>IF('IG 2 (komplex)'!D26=0," ",'IG 2 (komplex)'!D26)</f>
        <v xml:space="preserve"> </v>
      </c>
      <c r="D24" s="292" t="str">
        <f>IF('IG 2 (komplex)'!E26&gt;0,'IG 2 (komplex)'!E26," ")</f>
        <v xml:space="preserve"> </v>
      </c>
      <c r="E24" s="321" t="s">
        <v>84</v>
      </c>
      <c r="F24" s="353" t="str">
        <f>IF(D24=" "," ",'IG 1'!$H$6)</f>
        <v xml:space="preserve"> </v>
      </c>
      <c r="G24" s="355" t="s">
        <v>287</v>
      </c>
      <c r="H24" s="292" t="str">
        <f>IF(F24=" "," ",(D24*F24*C24/('IG 1'!$H$10*1000000)))</f>
        <v xml:space="preserve"> </v>
      </c>
      <c r="I24" s="294" t="s">
        <v>82</v>
      </c>
      <c r="J24" s="295">
        <v>2</v>
      </c>
      <c r="K24" s="296" t="s">
        <v>273</v>
      </c>
      <c r="L24" s="297" t="str">
        <f t="shared" si="0"/>
        <v xml:space="preserve"> </v>
      </c>
      <c r="M24" s="297" t="str">
        <f>IF(F24=" "," ",IF(OR('IG 4 Vorbelastung'!$L$32=" ",'IG 4 Vorbelastung'!$L$32=0),L24,IF(SUM($L$24:$L$28)&gt;='IG 4 Vorbelastung'!$L$32,ROUNDDOWN(L24-'IG 4 Vorbelastung'!$L$32*(C24/'IG 1'!$H$10),0),0)))</f>
        <v xml:space="preserve"> </v>
      </c>
      <c r="N24" s="298" t="str">
        <f>IF(F24=" "," ",'IG 2 (komplex)'!M26)</f>
        <v xml:space="preserve"> </v>
      </c>
      <c r="O24" s="297" t="str">
        <f t="shared" si="1"/>
        <v xml:space="preserve"> </v>
      </c>
      <c r="P24" s="299"/>
      <c r="Q24" s="300" t="str">
        <f>IF(D24=" "," ",IF(OR(AND(D24&gt;100,SUM($H$24:$H$28)&gt;10),AND(D24=100,SUM($H$24:$H$28)&gt;10,N24&gt;0),AND(D24&lt;100,SUM($H$24:$H$28)&gt;10,'IG 2 (komplex)'!G26&gt;100,N24&gt;0)),O24*P24,"0 €"))</f>
        <v xml:space="preserve"> </v>
      </c>
      <c r="R24" s="151"/>
    </row>
    <row r="25" spans="1:18" ht="15">
      <c r="A25" s="151"/>
      <c r="B25" s="847"/>
      <c r="C25" s="301" t="str">
        <f>IF('IG 2 (komplex)'!D27=0," ",'IG 2 (komplex)'!D27)</f>
        <v xml:space="preserve"> </v>
      </c>
      <c r="D25" s="302" t="str">
        <f>IF('IG 2 (komplex)'!E27&gt;0,'IG 2 (komplex)'!E27," ")</f>
        <v xml:space="preserve"> </v>
      </c>
      <c r="E25" s="323" t="s">
        <v>84</v>
      </c>
      <c r="F25" s="354" t="str">
        <f>IF(D25=" "," ",'IG 1'!$H$6)</f>
        <v xml:space="preserve"> </v>
      </c>
      <c r="G25" s="432" t="s">
        <v>287</v>
      </c>
      <c r="H25" s="302" t="str">
        <f>IF(F25=" "," ",(D25*F25*C25/('IG 1'!$H$10*1000000)))</f>
        <v xml:space="preserve"> </v>
      </c>
      <c r="I25" s="304" t="s">
        <v>82</v>
      </c>
      <c r="J25" s="305">
        <v>2</v>
      </c>
      <c r="K25" s="306" t="s">
        <v>273</v>
      </c>
      <c r="L25" s="307" t="str">
        <f t="shared" si="0"/>
        <v xml:space="preserve"> </v>
      </c>
      <c r="M25" s="307" t="str">
        <f>IF(F25=" "," ",IF(OR('IG 4 Vorbelastung'!$L$32=" ",'IG 4 Vorbelastung'!$L$32=0),L25,IF(SUM($L$24:$L$28)&gt;='IG 4 Vorbelastung'!$L$32,ROUNDDOWN(L25-'IG 4 Vorbelastung'!$L$32*(C25/'IG 1'!$H$10),0),0)))</f>
        <v xml:space="preserve"> </v>
      </c>
      <c r="N25" s="308" t="str">
        <f>IF(F25=" "," ",'IG 2 (komplex)'!M27)</f>
        <v xml:space="preserve"> </v>
      </c>
      <c r="O25" s="307" t="str">
        <f t="shared" si="1"/>
        <v xml:space="preserve"> </v>
      </c>
      <c r="P25" s="309"/>
      <c r="Q25" s="310" t="str">
        <f>IF(D25=" "," ",IF(OR(AND(D25&gt;100,SUM($H$24:$H$28)&gt;10),AND(D25=100,SUM($H$24:$H$28)&gt;10,N25&gt;0),AND(D25&lt;100,SUM($H$24:$H$28)&gt;10,'IG 2 (komplex)'!G27&gt;100,N25&gt;0)),O25*P25,"0 €"))</f>
        <v xml:space="preserve"> </v>
      </c>
      <c r="R25" s="151"/>
    </row>
    <row r="26" spans="1:18" ht="15">
      <c r="A26" s="151"/>
      <c r="B26" s="848"/>
      <c r="C26" s="301" t="str">
        <f>IF('IG 2 (komplex)'!D28=0," ",'IG 2 (komplex)'!D28)</f>
        <v xml:space="preserve"> </v>
      </c>
      <c r="D26" s="302" t="str">
        <f>IF('IG 2 (komplex)'!E28&gt;0,'IG 2 (komplex)'!E28," ")</f>
        <v xml:space="preserve"> </v>
      </c>
      <c r="E26" s="323" t="s">
        <v>84</v>
      </c>
      <c r="F26" s="354" t="str">
        <f>IF(D26=" "," ",'IG 1'!$H$6)</f>
        <v xml:space="preserve"> </v>
      </c>
      <c r="G26" s="432" t="s">
        <v>287</v>
      </c>
      <c r="H26" s="302" t="str">
        <f>IF(F26=" "," ",(D26*F26*C26/('IG 1'!$H$10*1000000)))</f>
        <v xml:space="preserve"> </v>
      </c>
      <c r="I26" s="304" t="s">
        <v>82</v>
      </c>
      <c r="J26" s="305">
        <v>2</v>
      </c>
      <c r="K26" s="306" t="s">
        <v>273</v>
      </c>
      <c r="L26" s="307" t="str">
        <f t="shared" ref="L26:L28" si="7">IF(F26=" "," ",ROUNDDOWN(H26/J26,0))</f>
        <v xml:space="preserve"> </v>
      </c>
      <c r="M26" s="307" t="str">
        <f>IF(F26=" "," ",IF(OR('IG 4 Vorbelastung'!$L$32=" ",'IG 4 Vorbelastung'!$L$32=0),L26,IF(SUM($L$24:$L$28)&gt;='IG 4 Vorbelastung'!$L$32,ROUNDDOWN(L26-'IG 4 Vorbelastung'!$L$32*(C26/'IG 1'!$H$10),0),0)))</f>
        <v xml:space="preserve"> </v>
      </c>
      <c r="N26" s="308" t="str">
        <f>IF(F26=" "," ",'IG 2 (komplex)'!M28)</f>
        <v xml:space="preserve"> </v>
      </c>
      <c r="O26" s="307" t="str">
        <f t="shared" ref="O26:O28" si="8">IF(F26=" "," ",ROUNDDOWN(M26*N26+M26,0))</f>
        <v xml:space="preserve"> </v>
      </c>
      <c r="P26" s="309"/>
      <c r="Q26" s="310" t="str">
        <f>IF(D26=" "," ",IF(OR(AND(D26&gt;100,SUM($H$24:$H$28)&gt;10),AND(D26=100,SUM($H$24:$H$28)&gt;10,N26&gt;0),AND(D26&lt;100,SUM($H$24:$H$28)&gt;10,'IG 2 (komplex)'!G28&gt;100,N26&gt;0)),O26*P26,"0 €"))</f>
        <v xml:space="preserve"> </v>
      </c>
      <c r="R26" s="151"/>
    </row>
    <row r="27" spans="1:18" ht="15">
      <c r="A27" s="151"/>
      <c r="B27" s="848"/>
      <c r="C27" s="301" t="str">
        <f>IF('IG 2 (komplex)'!D29=0," ",'IG 2 (komplex)'!D29)</f>
        <v xml:space="preserve"> </v>
      </c>
      <c r="D27" s="302" t="str">
        <f>IF('IG 2 (komplex)'!E29&gt;0,'IG 2 (komplex)'!E29," ")</f>
        <v xml:space="preserve"> </v>
      </c>
      <c r="E27" s="323" t="s">
        <v>84</v>
      </c>
      <c r="F27" s="354" t="str">
        <f>IF(D27=" "," ",'IG 1'!$H$6)</f>
        <v xml:space="preserve"> </v>
      </c>
      <c r="G27" s="432" t="s">
        <v>287</v>
      </c>
      <c r="H27" s="302" t="str">
        <f>IF(F27=" "," ",(D27*F27*C27/('IG 1'!$H$10*1000000)))</f>
        <v xml:space="preserve"> </v>
      </c>
      <c r="I27" s="304" t="s">
        <v>82</v>
      </c>
      <c r="J27" s="305">
        <v>2</v>
      </c>
      <c r="K27" s="306" t="s">
        <v>273</v>
      </c>
      <c r="L27" s="307" t="str">
        <f t="shared" si="7"/>
        <v xml:space="preserve"> </v>
      </c>
      <c r="M27" s="307" t="str">
        <f>IF(F27=" "," ",IF(OR('IG 4 Vorbelastung'!$L$32=" ",'IG 4 Vorbelastung'!$L$32=0),L27,IF(SUM($L$24:$L$28)&gt;='IG 4 Vorbelastung'!$L$32,ROUNDDOWN(L27-'IG 4 Vorbelastung'!$L$32*(C27/'IG 1'!$H$10),0),0)))</f>
        <v xml:space="preserve"> </v>
      </c>
      <c r="N27" s="308" t="str">
        <f>IF(F27=" "," ",'IG 2 (komplex)'!M29)</f>
        <v xml:space="preserve"> </v>
      </c>
      <c r="O27" s="307" t="str">
        <f t="shared" si="8"/>
        <v xml:space="preserve"> </v>
      </c>
      <c r="P27" s="309"/>
      <c r="Q27" s="310" t="str">
        <f>IF(D27=" "," ",IF(OR(AND(D27&gt;100,SUM($H$24:$H$28)&gt;10),AND(D27=100,SUM($H$24:$H$28)&gt;10,N27&gt;0),AND(D27&lt;100,SUM($H$24:$H$28)&gt;10,'IG 2 (komplex)'!G29&gt;100,N27&gt;0)),O27*P27,"0 €"))</f>
        <v xml:space="preserve"> </v>
      </c>
      <c r="R27" s="151"/>
    </row>
    <row r="28" spans="1:18" ht="15.5" thickBot="1">
      <c r="A28" s="151"/>
      <c r="B28" s="849"/>
      <c r="C28" s="311" t="str">
        <f>IF('IG 2 (komplex)'!D30=0," ",'IG 2 (komplex)'!D30)</f>
        <v xml:space="preserve"> </v>
      </c>
      <c r="D28" s="312" t="str">
        <f>IF('IG 2 (komplex)'!E30&gt;0,'IG 2 (komplex)'!E30," ")</f>
        <v xml:space="preserve"> </v>
      </c>
      <c r="E28" s="637" t="s">
        <v>84</v>
      </c>
      <c r="F28" s="433" t="str">
        <f>IF(D28=" "," ",'IG 1'!$H$6)</f>
        <v xml:space="preserve"> </v>
      </c>
      <c r="G28" s="434" t="s">
        <v>287</v>
      </c>
      <c r="H28" s="312" t="str">
        <f>IF(F28=" "," ",(D28*F28*C28/('IG 1'!$H$10*1000000)))</f>
        <v xml:space="preserve"> </v>
      </c>
      <c r="I28" s="314" t="s">
        <v>82</v>
      </c>
      <c r="J28" s="315">
        <v>2</v>
      </c>
      <c r="K28" s="316" t="s">
        <v>273</v>
      </c>
      <c r="L28" s="317" t="str">
        <f t="shared" si="7"/>
        <v xml:space="preserve"> </v>
      </c>
      <c r="M28" s="317" t="str">
        <f>IF(F28=" "," ",IF(OR('IG 4 Vorbelastung'!$L$32=" ",'IG 4 Vorbelastung'!$L$32=0),L28,IF(SUM($L$24:$L$28)&gt;='IG 4 Vorbelastung'!$L$32,ROUNDDOWN(L28-'IG 4 Vorbelastung'!$L$32*(C28/'IG 1'!$H$10),0),0)))</f>
        <v xml:space="preserve"> </v>
      </c>
      <c r="N28" s="318" t="str">
        <f>IF(F28=" "," ",'IG 2 (komplex)'!M30)</f>
        <v xml:space="preserve"> </v>
      </c>
      <c r="O28" s="317" t="str">
        <f t="shared" si="8"/>
        <v xml:space="preserve"> </v>
      </c>
      <c r="P28" s="319"/>
      <c r="Q28" s="320" t="str">
        <f>IF(D28=" "," ",IF(OR(AND(D28&gt;100,SUM($H$24:$H$28)&gt;10),AND(D28=100,SUM($H$24:$H$28)&gt;10,N28&gt;0),AND(D28&lt;100,SUM($H$24:$H$28)&gt;10,'IG 2 (komplex)'!G30&gt;100,N28&gt;0)),O28*P28,"0 €"))</f>
        <v xml:space="preserve"> </v>
      </c>
      <c r="R28" s="151"/>
    </row>
    <row r="29" spans="1:18" ht="14">
      <c r="A29" s="151"/>
      <c r="B29" s="408"/>
      <c r="C29" s="442"/>
      <c r="D29" s="443"/>
      <c r="E29" s="444"/>
      <c r="F29" s="445"/>
      <c r="G29" s="446"/>
      <c r="H29" s="443"/>
      <c r="I29" s="630"/>
      <c r="J29" s="535"/>
      <c r="K29" s="447"/>
      <c r="L29" s="631"/>
      <c r="M29" s="631"/>
      <c r="N29" s="448"/>
      <c r="O29" s="631"/>
      <c r="P29" s="536"/>
      <c r="Q29" s="632"/>
      <c r="R29" s="151"/>
    </row>
    <row r="30" spans="1:18" ht="14">
      <c r="A30" s="151"/>
      <c r="B30" s="408"/>
      <c r="C30" s="442"/>
      <c r="D30" s="443"/>
      <c r="E30" s="444"/>
      <c r="F30" s="445"/>
      <c r="G30" s="446"/>
      <c r="H30" s="443"/>
      <c r="I30" s="630"/>
      <c r="J30" s="535"/>
      <c r="K30" s="447"/>
      <c r="L30" s="631"/>
      <c r="M30" s="631"/>
      <c r="N30" s="448"/>
      <c r="O30" s="631"/>
      <c r="P30" s="536"/>
      <c r="Q30" s="632"/>
      <c r="R30" s="151"/>
    </row>
    <row r="31" spans="1:18" ht="14">
      <c r="A31" s="151"/>
      <c r="B31" s="408"/>
      <c r="C31" s="442"/>
      <c r="D31" s="443"/>
      <c r="E31" s="444"/>
      <c r="F31" s="445"/>
      <c r="G31" s="446"/>
      <c r="H31" s="443"/>
      <c r="I31" s="630"/>
      <c r="J31" s="535"/>
      <c r="K31" s="447"/>
      <c r="L31" s="631"/>
      <c r="M31" s="631"/>
      <c r="N31" s="448"/>
      <c r="O31" s="631"/>
      <c r="P31" s="536"/>
      <c r="Q31" s="632"/>
      <c r="R31" s="151"/>
    </row>
    <row r="32" spans="1:18" ht="10" customHeight="1">
      <c r="A32" s="151"/>
      <c r="B32" s="408"/>
      <c r="C32" s="442"/>
      <c r="D32" s="443"/>
      <c r="E32" s="444"/>
      <c r="F32" s="445"/>
      <c r="G32" s="446"/>
      <c r="H32" s="443"/>
      <c r="I32" s="630"/>
      <c r="J32" s="535"/>
      <c r="K32" s="447"/>
      <c r="L32" s="631"/>
      <c r="M32" s="631"/>
      <c r="N32" s="448"/>
      <c r="O32" s="631"/>
      <c r="P32" s="536"/>
      <c r="Q32" s="632"/>
      <c r="R32" s="151"/>
    </row>
    <row r="33" spans="1:18" ht="15" customHeight="1">
      <c r="A33" s="151"/>
      <c r="B33" s="408"/>
      <c r="C33" s="442"/>
      <c r="D33" s="443"/>
      <c r="E33" s="444"/>
      <c r="F33" s="445"/>
      <c r="G33" s="446"/>
      <c r="H33" s="443"/>
      <c r="I33" s="630"/>
      <c r="J33" s="535"/>
      <c r="K33" s="447"/>
      <c r="L33" s="631"/>
      <c r="M33" s="631"/>
      <c r="N33" s="448"/>
      <c r="O33" s="631"/>
      <c r="P33" s="536"/>
      <c r="Q33" s="245" t="s">
        <v>76</v>
      </c>
      <c r="R33" s="151"/>
    </row>
    <row r="34" spans="1:18" ht="15" customHeight="1">
      <c r="A34" s="151"/>
      <c r="B34" s="408"/>
      <c r="C34" s="442"/>
      <c r="D34" s="443"/>
      <c r="E34" s="444"/>
      <c r="F34" s="445"/>
      <c r="G34" s="446"/>
      <c r="H34" s="443"/>
      <c r="I34" s="630"/>
      <c r="J34" s="535"/>
      <c r="K34" s="447"/>
      <c r="L34" s="631"/>
      <c r="M34" s="631"/>
      <c r="N34" s="448"/>
      <c r="O34" s="631"/>
      <c r="P34" s="536"/>
      <c r="Q34" s="246" t="s">
        <v>428</v>
      </c>
      <c r="R34" s="151"/>
    </row>
    <row r="35" spans="1:18" ht="20.149999999999999" customHeight="1" thickBot="1">
      <c r="A35" s="151"/>
      <c r="B35" s="633"/>
      <c r="C35" s="435"/>
      <c r="D35" s="436"/>
      <c r="E35" s="437"/>
      <c r="F35" s="438"/>
      <c r="G35" s="439"/>
      <c r="H35" s="436"/>
      <c r="I35" s="634"/>
      <c r="J35" s="538"/>
      <c r="K35" s="440"/>
      <c r="L35" s="635"/>
      <c r="M35" s="635"/>
      <c r="N35" s="441"/>
      <c r="O35" s="635"/>
      <c r="P35" s="539"/>
      <c r="Q35" s="636"/>
      <c r="R35" s="151"/>
    </row>
    <row r="36" spans="1:18" ht="12.75" customHeight="1">
      <c r="A36" s="151"/>
      <c r="B36" s="285" t="s">
        <v>7</v>
      </c>
      <c r="C36" s="286" t="s">
        <v>8</v>
      </c>
      <c r="D36" s="843" t="s">
        <v>9</v>
      </c>
      <c r="E36" s="844"/>
      <c r="F36" s="843" t="s">
        <v>10</v>
      </c>
      <c r="G36" s="844"/>
      <c r="H36" s="843" t="s">
        <v>11</v>
      </c>
      <c r="I36" s="844"/>
      <c r="J36" s="843" t="s">
        <v>12</v>
      </c>
      <c r="K36" s="844"/>
      <c r="L36" s="621" t="s">
        <v>13</v>
      </c>
      <c r="M36" s="621" t="s">
        <v>14</v>
      </c>
      <c r="N36" s="621" t="s">
        <v>20</v>
      </c>
      <c r="O36" s="621" t="s">
        <v>21</v>
      </c>
      <c r="P36" s="286" t="s">
        <v>119</v>
      </c>
      <c r="Q36" s="352" t="s">
        <v>120</v>
      </c>
      <c r="R36" s="151"/>
    </row>
    <row r="37" spans="1:18" ht="32.25" customHeight="1">
      <c r="A37" s="151"/>
      <c r="B37" s="831" t="s">
        <v>22</v>
      </c>
      <c r="C37" s="832" t="s">
        <v>281</v>
      </c>
      <c r="D37" s="833"/>
      <c r="E37" s="834"/>
      <c r="F37" s="835" t="s">
        <v>61</v>
      </c>
      <c r="G37" s="836"/>
      <c r="H37" s="839" t="s">
        <v>243</v>
      </c>
      <c r="I37" s="840"/>
      <c r="J37" s="841" t="s">
        <v>123</v>
      </c>
      <c r="K37" s="842"/>
      <c r="L37" s="829" t="s">
        <v>124</v>
      </c>
      <c r="M37" s="822" t="s">
        <v>285</v>
      </c>
      <c r="N37" s="829" t="s">
        <v>125</v>
      </c>
      <c r="O37" s="829" t="s">
        <v>283</v>
      </c>
      <c r="P37" s="829" t="s">
        <v>286</v>
      </c>
      <c r="Q37" s="821" t="s">
        <v>44</v>
      </c>
      <c r="R37" s="151"/>
    </row>
    <row r="38" spans="1:18" ht="38.25" customHeight="1">
      <c r="A38" s="151"/>
      <c r="B38" s="831"/>
      <c r="C38" s="287" t="s">
        <v>244</v>
      </c>
      <c r="D38" s="822" t="s">
        <v>284</v>
      </c>
      <c r="E38" s="822"/>
      <c r="F38" s="837"/>
      <c r="G38" s="838"/>
      <c r="H38" s="839"/>
      <c r="I38" s="840"/>
      <c r="J38" s="841"/>
      <c r="K38" s="842"/>
      <c r="L38" s="829"/>
      <c r="M38" s="830"/>
      <c r="N38" s="829"/>
      <c r="O38" s="829"/>
      <c r="P38" s="829"/>
      <c r="Q38" s="821"/>
      <c r="R38" s="151"/>
    </row>
    <row r="39" spans="1:18" ht="25.4" customHeight="1" thickBot="1">
      <c r="A39" s="151"/>
      <c r="B39" s="823" t="s">
        <v>16</v>
      </c>
      <c r="C39" s="824"/>
      <c r="D39" s="825"/>
      <c r="E39" s="826"/>
      <c r="F39" s="825"/>
      <c r="G39" s="826"/>
      <c r="H39" s="827" t="s">
        <v>245</v>
      </c>
      <c r="I39" s="828"/>
      <c r="J39" s="825"/>
      <c r="K39" s="826"/>
      <c r="L39" s="289" t="s">
        <v>246</v>
      </c>
      <c r="M39" s="289"/>
      <c r="N39" s="289"/>
      <c r="O39" s="288" t="s">
        <v>392</v>
      </c>
      <c r="P39" s="620"/>
      <c r="Q39" s="290" t="s">
        <v>393</v>
      </c>
      <c r="R39" s="151"/>
    </row>
    <row r="40" spans="1:18" ht="15" customHeight="1">
      <c r="A40" s="151"/>
      <c r="B40" s="852" t="s">
        <v>282</v>
      </c>
      <c r="C40" s="291" t="str">
        <f>IF('IG 2 (komplex)'!D31=0," ",'IG 2 (komplex)'!D31)</f>
        <v xml:space="preserve"> </v>
      </c>
      <c r="D40" s="292" t="str">
        <f>IF('IG 2 (komplex)'!E31&gt;0,'IG 2 (komplex)'!E31," ")</f>
        <v xml:space="preserve"> </v>
      </c>
      <c r="E40" s="321" t="s">
        <v>84</v>
      </c>
      <c r="F40" s="353" t="str">
        <f>IF(D40=" "," ",'IG 1'!$H$6)</f>
        <v xml:space="preserve"> </v>
      </c>
      <c r="G40" s="355" t="s">
        <v>287</v>
      </c>
      <c r="H40" s="292" t="str">
        <f>IF(F40=" "," ",(D40*F40*C40/('IG 1'!$H$10*1000)))</f>
        <v xml:space="preserve"> </v>
      </c>
      <c r="I40" s="322" t="s">
        <v>85</v>
      </c>
      <c r="J40" s="295">
        <v>20</v>
      </c>
      <c r="K40" s="296" t="s">
        <v>272</v>
      </c>
      <c r="L40" s="297" t="str">
        <f t="shared" si="0"/>
        <v xml:space="preserve"> </v>
      </c>
      <c r="M40" s="297" t="str">
        <f>IF(F40=" "," ",IF(OR('IG 4 Vorbelastung'!$L$33=" ",'IG 4 Vorbelastung'!$L$33=0),L40,IF(SUM($L$40:$L$44)&gt;='IG 4 Vorbelastung'!$L$33,ROUNDDOWN(L40-'IG 4 Vorbelastung'!$L$33*(C40/'IG 1'!$H$10),0),0)))</f>
        <v xml:space="preserve"> </v>
      </c>
      <c r="N40" s="298" t="str">
        <f>IF(F40=" "," ",'IG 2 (komplex)'!M31)</f>
        <v xml:space="preserve"> </v>
      </c>
      <c r="O40" s="297" t="str">
        <f t="shared" si="1"/>
        <v xml:space="preserve"> </v>
      </c>
      <c r="P40" s="299"/>
      <c r="Q40" s="300" t="str">
        <f>IF(D40=" "," ",IF(OR(AND(D40&gt;1,SUM($H$40:$H$44)&gt;100),AND(D40=1,SUM($H$40:$H$44)&gt;100,N40&gt;0),AND(D40&lt;1,SUM($H$40:$H$44)&gt;100,'IG 2 (komplex)'!G31&gt;1,N40&gt;0)),O40*P40,"0 €"))</f>
        <v xml:space="preserve"> </v>
      </c>
      <c r="R40" s="151"/>
    </row>
    <row r="41" spans="1:18" ht="15" customHeight="1">
      <c r="A41" s="151"/>
      <c r="B41" s="853"/>
      <c r="C41" s="301" t="str">
        <f>IF('IG 2 (komplex)'!D32=0," ",'IG 2 (komplex)'!D32)</f>
        <v xml:space="preserve"> </v>
      </c>
      <c r="D41" s="302" t="str">
        <f>IF('IG 2 (komplex)'!E32&gt;0,'IG 2 (komplex)'!E32," ")</f>
        <v xml:space="preserve"> </v>
      </c>
      <c r="E41" s="323" t="s">
        <v>84</v>
      </c>
      <c r="F41" s="354" t="str">
        <f>IF(D41=" "," ",'IG 1'!$H$6)</f>
        <v xml:space="preserve"> </v>
      </c>
      <c r="G41" s="432" t="s">
        <v>287</v>
      </c>
      <c r="H41" s="302" t="str">
        <f>IF(F41=" "," ",(D41*F41*C41/('IG 1'!$H$10*1000)))</f>
        <v xml:space="preserve"> </v>
      </c>
      <c r="I41" s="324" t="s">
        <v>85</v>
      </c>
      <c r="J41" s="305">
        <v>20</v>
      </c>
      <c r="K41" s="306" t="s">
        <v>272</v>
      </c>
      <c r="L41" s="307" t="str">
        <f t="shared" si="0"/>
        <v xml:space="preserve"> </v>
      </c>
      <c r="M41" s="307" t="str">
        <f>IF(F41=" "," ",IF(OR('IG 4 Vorbelastung'!$L$33=" ",'IG 4 Vorbelastung'!$L$33=0),L41,IF(SUM($L$40:$L$44)&gt;='IG 4 Vorbelastung'!$L$33,ROUNDDOWN(L41-'IG 4 Vorbelastung'!$L$33*(C41/'IG 1'!$H$10),0),0)))</f>
        <v xml:space="preserve"> </v>
      </c>
      <c r="N41" s="308" t="str">
        <f>IF(F41=" "," ",'IG 2 (komplex)'!M32)</f>
        <v xml:space="preserve"> </v>
      </c>
      <c r="O41" s="307" t="str">
        <f t="shared" si="1"/>
        <v xml:space="preserve"> </v>
      </c>
      <c r="P41" s="309"/>
      <c r="Q41" s="310" t="str">
        <f>IF(D41=" "," ",IF(OR(AND(D41&gt;1,SUM($H$40:$H$44)&gt;100),AND(D41=1,SUM($H$40:$H$44)&gt;100,N41&gt;0),AND(D41&lt;1,SUM($H$40:$H$44)&gt;100,'IG 2 (komplex)'!G32&gt;1,N41&gt;0)),O41*P41,"0 €"))</f>
        <v xml:space="preserve"> </v>
      </c>
      <c r="R41" s="151"/>
    </row>
    <row r="42" spans="1:18" ht="15" customHeight="1">
      <c r="A42" s="151"/>
      <c r="B42" s="854"/>
      <c r="C42" s="301" t="str">
        <f>IF('IG 2 (komplex)'!D33=0," ",'IG 2 (komplex)'!D33)</f>
        <v xml:space="preserve"> </v>
      </c>
      <c r="D42" s="302" t="str">
        <f>IF('IG 2 (komplex)'!E33&gt;0,'IG 2 (komplex)'!E33," ")</f>
        <v xml:space="preserve"> </v>
      </c>
      <c r="E42" s="323" t="s">
        <v>84</v>
      </c>
      <c r="F42" s="354" t="str">
        <f>IF(D42=" "," ",'IG 1'!$H$6)</f>
        <v xml:space="preserve"> </v>
      </c>
      <c r="G42" s="432" t="s">
        <v>287</v>
      </c>
      <c r="H42" s="302" t="str">
        <f>IF(F42=" "," ",(D42*F42*C42/('IG 1'!$H$10*1000)))</f>
        <v xml:space="preserve"> </v>
      </c>
      <c r="I42" s="324" t="s">
        <v>85</v>
      </c>
      <c r="J42" s="305">
        <v>20</v>
      </c>
      <c r="K42" s="306" t="s">
        <v>272</v>
      </c>
      <c r="L42" s="307" t="str">
        <f t="shared" ref="L42:L44" si="9">IF(F42=" "," ",ROUNDDOWN(H42/J42,0))</f>
        <v xml:space="preserve"> </v>
      </c>
      <c r="M42" s="307" t="str">
        <f>IF(F42=" "," ",IF(OR('IG 4 Vorbelastung'!$L$33=" ",'IG 4 Vorbelastung'!$L$33=0),L42,IF(SUM($L$40:$L$44)&gt;='IG 4 Vorbelastung'!$L$33,ROUNDDOWN(L42-'IG 4 Vorbelastung'!$L$33*(C42/'IG 1'!$H$10),0),0)))</f>
        <v xml:space="preserve"> </v>
      </c>
      <c r="N42" s="308" t="str">
        <f>IF(F42=" "," ",'IG 2 (komplex)'!M33)</f>
        <v xml:space="preserve"> </v>
      </c>
      <c r="O42" s="307" t="str">
        <f t="shared" ref="O42:O44" si="10">IF(F42=" "," ",ROUNDDOWN(M42*N42+M42,0))</f>
        <v xml:space="preserve"> </v>
      </c>
      <c r="P42" s="309"/>
      <c r="Q42" s="310" t="str">
        <f>IF(D42=" "," ",IF(OR(AND(D42&gt;1,SUM($H$40:$H$44)&gt;100),AND(D42=1,SUM($H$40:$H$44)&gt;100,N42&gt;0),AND(D42&lt;1,SUM($H$40:$H$44)&gt;100,'IG 2 (komplex)'!G33&gt;1,N42&gt;0)),O42*P42,"0 €"))</f>
        <v xml:space="preserve"> </v>
      </c>
      <c r="R42" s="151"/>
    </row>
    <row r="43" spans="1:18" ht="15" customHeight="1">
      <c r="A43" s="151"/>
      <c r="B43" s="854"/>
      <c r="C43" s="301" t="str">
        <f>IF('IG 2 (komplex)'!D34=0," ",'IG 2 (komplex)'!D34)</f>
        <v xml:space="preserve"> </v>
      </c>
      <c r="D43" s="302" t="str">
        <f>IF('IG 2 (komplex)'!E34&gt;0,'IG 2 (komplex)'!E34," ")</f>
        <v xml:space="preserve"> </v>
      </c>
      <c r="E43" s="323" t="s">
        <v>84</v>
      </c>
      <c r="F43" s="354" t="str">
        <f>IF(D43=" "," ",'IG 1'!$H$6)</f>
        <v xml:space="preserve"> </v>
      </c>
      <c r="G43" s="432" t="s">
        <v>287</v>
      </c>
      <c r="H43" s="302" t="str">
        <f>IF(F43=" "," ",(D43*F43*C43/('IG 1'!$H$10*1000)))</f>
        <v xml:space="preserve"> </v>
      </c>
      <c r="I43" s="324" t="s">
        <v>85</v>
      </c>
      <c r="J43" s="305">
        <v>20</v>
      </c>
      <c r="K43" s="306" t="s">
        <v>272</v>
      </c>
      <c r="L43" s="307" t="str">
        <f t="shared" si="9"/>
        <v xml:space="preserve"> </v>
      </c>
      <c r="M43" s="307" t="str">
        <f>IF(F43=" "," ",IF(OR('IG 4 Vorbelastung'!$L$33=" ",'IG 4 Vorbelastung'!$L$33=0),L43,IF(SUM($L$40:$L$44)&gt;='IG 4 Vorbelastung'!$L$33,ROUNDDOWN(L43-'IG 4 Vorbelastung'!$L$33*(C43/'IG 1'!$H$10),0),0)))</f>
        <v xml:space="preserve"> </v>
      </c>
      <c r="N43" s="308" t="str">
        <f>IF(F43=" "," ",'IG 2 (komplex)'!M34)</f>
        <v xml:space="preserve"> </v>
      </c>
      <c r="O43" s="307" t="str">
        <f t="shared" si="10"/>
        <v xml:space="preserve"> </v>
      </c>
      <c r="P43" s="309"/>
      <c r="Q43" s="310" t="str">
        <f>IF(D43=" "," ",IF(OR(AND(D43&gt;1,SUM($H$40:$H$44)&gt;100),AND(D43=1,SUM($H$40:$H$44)&gt;100,N43&gt;0),AND(D43&lt;1,SUM($H$40:$H$44)&gt;100,'IG 2 (komplex)'!G34&gt;1,N43&gt;0)),O43*P43,"0 €"))</f>
        <v xml:space="preserve"> </v>
      </c>
      <c r="R43" s="151"/>
    </row>
    <row r="44" spans="1:18" ht="15" customHeight="1" thickBot="1">
      <c r="A44" s="151"/>
      <c r="B44" s="855"/>
      <c r="C44" s="301" t="str">
        <f>IF('IG 2 (komplex)'!D35=0," ",'IG 2 (komplex)'!D35)</f>
        <v xml:space="preserve"> </v>
      </c>
      <c r="D44" s="302" t="str">
        <f>IF('IG 2 (komplex)'!E35&gt;0,'IG 2 (komplex)'!E35," ")</f>
        <v xml:space="preserve"> </v>
      </c>
      <c r="E44" s="323" t="s">
        <v>84</v>
      </c>
      <c r="F44" s="354" t="str">
        <f>IF(D44=" "," ",'IG 1'!$H$6)</f>
        <v xml:space="preserve"> </v>
      </c>
      <c r="G44" s="432" t="s">
        <v>287</v>
      </c>
      <c r="H44" s="302" t="str">
        <f>IF(F44=" "," ",(D44*F44*C44/('IG 1'!$H$10*1000)))</f>
        <v xml:space="preserve"> </v>
      </c>
      <c r="I44" s="324" t="s">
        <v>85</v>
      </c>
      <c r="J44" s="305">
        <v>20</v>
      </c>
      <c r="K44" s="306" t="s">
        <v>272</v>
      </c>
      <c r="L44" s="307" t="str">
        <f t="shared" si="9"/>
        <v xml:space="preserve"> </v>
      </c>
      <c r="M44" s="307" t="str">
        <f>IF(F44=" "," ",IF(OR('IG 4 Vorbelastung'!$L$33=" ",'IG 4 Vorbelastung'!$L$33=0),L44,IF(SUM($L$40:$L$44)&gt;='IG 4 Vorbelastung'!$L$33,ROUNDDOWN(L44-'IG 4 Vorbelastung'!$L$33*(C44/'IG 1'!$H$10),0),0)))</f>
        <v xml:space="preserve"> </v>
      </c>
      <c r="N44" s="308" t="str">
        <f>IF(F44=" "," ",'IG 2 (komplex)'!M35)</f>
        <v xml:space="preserve"> </v>
      </c>
      <c r="O44" s="307" t="str">
        <f t="shared" si="10"/>
        <v xml:space="preserve"> </v>
      </c>
      <c r="P44" s="319"/>
      <c r="Q44" s="310" t="str">
        <f>IF(D44=" "," ",IF(OR(AND(D44&gt;1,SUM($H$40:$H$44)&gt;100),AND(D44=1,SUM($H$40:$H$44)&gt;100,N44&gt;0),AND(D44&lt;1,SUM($H$40:$H$44)&gt;100,'IG 2 (komplex)'!G35&gt;1,N44&gt;0)),O44*P44,"0 €"))</f>
        <v xml:space="preserve"> </v>
      </c>
      <c r="R44" s="151"/>
    </row>
    <row r="45" spans="1:18" ht="15" customHeight="1">
      <c r="A45" s="151"/>
      <c r="B45" s="856" t="s">
        <v>48</v>
      </c>
      <c r="C45" s="291" t="str">
        <f>IF('IG 2 (komplex)'!D45=0," ",'IG 2 (komplex)'!D45)</f>
        <v xml:space="preserve"> </v>
      </c>
      <c r="D45" s="292" t="str">
        <f>IF('IG 2 (komplex)'!E45&gt;0,'IG 2 (komplex)'!E45," ")</f>
        <v xml:space="preserve"> </v>
      </c>
      <c r="E45" s="321" t="s">
        <v>84</v>
      </c>
      <c r="F45" s="353" t="str">
        <f>IF(D45=" "," ",'IG 1'!$H$6)</f>
        <v xml:space="preserve"> </v>
      </c>
      <c r="G45" s="355" t="s">
        <v>287</v>
      </c>
      <c r="H45" s="292" t="str">
        <f>IF(F45=" "," ",(D45*F45*C45/('IG 1'!$H$10*1000)))</f>
        <v xml:space="preserve"> </v>
      </c>
      <c r="I45" s="322" t="s">
        <v>85</v>
      </c>
      <c r="J45" s="295">
        <v>100</v>
      </c>
      <c r="K45" s="296" t="s">
        <v>272</v>
      </c>
      <c r="L45" s="297" t="str">
        <f t="shared" si="0"/>
        <v xml:space="preserve"> </v>
      </c>
      <c r="M45" s="297" t="str">
        <f>IF(F45=" "," ",IF(OR('IG 4 Vorbelastung'!$L$34=" ",'IG 4 Vorbelastung'!$L$34=0),L45,IF(SUM($L$45:$L$49)&gt;='IG 4 Vorbelastung'!$L$34,ROUNDDOWN(L45-'IG 4 Vorbelastung'!$L$34*(C45/'IG 1'!$H$10),0),0)))</f>
        <v xml:space="preserve"> </v>
      </c>
      <c r="N45" s="298" t="str">
        <f>IF(F45=" "," ",'IG 2 (komplex)'!M45)</f>
        <v xml:space="preserve"> </v>
      </c>
      <c r="O45" s="297" t="str">
        <f t="shared" si="1"/>
        <v xml:space="preserve"> </v>
      </c>
      <c r="P45" s="299"/>
      <c r="Q45" s="300" t="str">
        <f>IF(D45=" "," ",IF(OR(AND(D45&gt;5,SUM($H$45:$H$49)&gt;500),AND(D45=5,SUM($H$45:$H$49)&gt;500,N45&gt;0),AND(D45&lt;5,SUM($H$45:$H$49)&gt;500,'IG 2 (komplex)'!G45&gt;5,N45&gt;0)),O45*P45,"0 €"))</f>
        <v xml:space="preserve"> </v>
      </c>
      <c r="R45" s="151"/>
    </row>
    <row r="46" spans="1:18" ht="15" customHeight="1">
      <c r="A46" s="151"/>
      <c r="B46" s="853"/>
      <c r="C46" s="301" t="str">
        <f>IF('IG 2 (komplex)'!D46=0," ",'IG 2 (komplex)'!D46)</f>
        <v xml:space="preserve"> </v>
      </c>
      <c r="D46" s="302" t="str">
        <f>IF('IG 2 (komplex)'!E46&gt;0,'IG 2 (komplex)'!E46," ")</f>
        <v xml:space="preserve"> </v>
      </c>
      <c r="E46" s="323" t="s">
        <v>84</v>
      </c>
      <c r="F46" s="354" t="str">
        <f>IF(D46=" "," ",'IG 1'!$H$6)</f>
        <v xml:space="preserve"> </v>
      </c>
      <c r="G46" s="432" t="s">
        <v>287</v>
      </c>
      <c r="H46" s="302" t="str">
        <f>IF(F46=" "," ",(D46*F46*C46/('IG 1'!$H$10*1000)))</f>
        <v xml:space="preserve"> </v>
      </c>
      <c r="I46" s="324" t="s">
        <v>85</v>
      </c>
      <c r="J46" s="305">
        <v>100</v>
      </c>
      <c r="K46" s="306" t="s">
        <v>272</v>
      </c>
      <c r="L46" s="307" t="str">
        <f t="shared" si="0"/>
        <v xml:space="preserve"> </v>
      </c>
      <c r="M46" s="307" t="str">
        <f>IF(F46=" "," ",IF(OR('IG 4 Vorbelastung'!$L$34=" ",'IG 4 Vorbelastung'!$L$34=0),L46,IF(SUM($L$45:$L$49)&gt;='IG 4 Vorbelastung'!$L$34,ROUNDDOWN(L46-'IG 4 Vorbelastung'!$L$34*(C46/'IG 1'!$H$10),0),0)))</f>
        <v xml:space="preserve"> </v>
      </c>
      <c r="N46" s="308" t="str">
        <f>IF(F46=" "," ",'IG 2 (komplex)'!M46)</f>
        <v xml:space="preserve"> </v>
      </c>
      <c r="O46" s="307" t="str">
        <f t="shared" si="1"/>
        <v xml:space="preserve"> </v>
      </c>
      <c r="P46" s="309"/>
      <c r="Q46" s="310" t="str">
        <f>IF(D46=" "," ",IF(OR(AND(D46&gt;5,SUM($H$45:$H$49)&gt;500),AND(D46=5,SUM($H$45:$H$49)&gt;500,N46&gt;0),AND(D46&lt;5,SUM($H$45:$H$49)&gt;500,'IG 2 (komplex)'!G46&gt;5,N46&gt;0)),O46*P46,"0 €"))</f>
        <v xml:space="preserve"> </v>
      </c>
      <c r="R46" s="151"/>
    </row>
    <row r="47" spans="1:18" ht="15" customHeight="1">
      <c r="A47" s="151"/>
      <c r="B47" s="854"/>
      <c r="C47" s="301" t="str">
        <f>IF('IG 2 (komplex)'!D47=0," ",'IG 2 (komplex)'!D47)</f>
        <v xml:space="preserve"> </v>
      </c>
      <c r="D47" s="302" t="str">
        <f>IF('IG 2 (komplex)'!E47&gt;0,'IG 2 (komplex)'!E47," ")</f>
        <v xml:space="preserve"> </v>
      </c>
      <c r="E47" s="323" t="s">
        <v>84</v>
      </c>
      <c r="F47" s="354" t="str">
        <f>IF(D47=" "," ",'IG 1'!$H$6)</f>
        <v xml:space="preserve"> </v>
      </c>
      <c r="G47" s="432" t="s">
        <v>287</v>
      </c>
      <c r="H47" s="302" t="str">
        <f>IF(F47=" "," ",(D47*F47*C47/('IG 1'!$H$10*1000)))</f>
        <v xml:space="preserve"> </v>
      </c>
      <c r="I47" s="324" t="s">
        <v>85</v>
      </c>
      <c r="J47" s="305">
        <v>100</v>
      </c>
      <c r="K47" s="306" t="s">
        <v>272</v>
      </c>
      <c r="L47" s="307" t="str">
        <f t="shared" ref="L47:L49" si="11">IF(F47=" "," ",ROUNDDOWN(H47/J47,0))</f>
        <v xml:space="preserve"> </v>
      </c>
      <c r="M47" s="307" t="str">
        <f>IF(F47=" "," ",IF(OR('IG 4 Vorbelastung'!$L$34=" ",'IG 4 Vorbelastung'!$L$34=0),L47,IF(SUM($L$45:$L$49)&gt;='IG 4 Vorbelastung'!$L$34,ROUNDDOWN(L47-'IG 4 Vorbelastung'!$L$34*(C47/'IG 1'!$H$10),0),0)))</f>
        <v xml:space="preserve"> </v>
      </c>
      <c r="N47" s="308" t="str">
        <f>IF(F47=" "," ",'IG 2 (komplex)'!M47)</f>
        <v xml:space="preserve"> </v>
      </c>
      <c r="O47" s="307" t="str">
        <f t="shared" ref="O47:O49" si="12">IF(F47=" "," ",ROUNDDOWN(M47*N47+M47,0))</f>
        <v xml:space="preserve"> </v>
      </c>
      <c r="P47" s="309"/>
      <c r="Q47" s="310" t="str">
        <f>IF(D47=" "," ",IF(OR(AND(D47&gt;5,SUM($H$45:$H$49)&gt;500),AND(D47=5,SUM($H$45:$H$49)&gt;500,N47&gt;0),AND(D47&lt;5,SUM($H$45:$H$49)&gt;500,'IG 2 (komplex)'!G47&gt;5,N47&gt;0)),O47*P47,"0 €"))</f>
        <v xml:space="preserve"> </v>
      </c>
      <c r="R47" s="151"/>
    </row>
    <row r="48" spans="1:18" ht="15" customHeight="1">
      <c r="A48" s="151"/>
      <c r="B48" s="854"/>
      <c r="C48" s="301" t="str">
        <f>IF('IG 2 (komplex)'!D48=0," ",'IG 2 (komplex)'!D48)</f>
        <v xml:space="preserve"> </v>
      </c>
      <c r="D48" s="302" t="str">
        <f>IF('IG 2 (komplex)'!E48&gt;0,'IG 2 (komplex)'!E48," ")</f>
        <v xml:space="preserve"> </v>
      </c>
      <c r="E48" s="323" t="s">
        <v>84</v>
      </c>
      <c r="F48" s="354" t="str">
        <f>IF(D48=" "," ",'IG 1'!$H$6)</f>
        <v xml:space="preserve"> </v>
      </c>
      <c r="G48" s="432" t="s">
        <v>287</v>
      </c>
      <c r="H48" s="302" t="str">
        <f>IF(F48=" "," ",(D48*F48*C48/('IG 1'!$H$10*1000)))</f>
        <v xml:space="preserve"> </v>
      </c>
      <c r="I48" s="324" t="s">
        <v>85</v>
      </c>
      <c r="J48" s="305">
        <v>100</v>
      </c>
      <c r="K48" s="306" t="s">
        <v>272</v>
      </c>
      <c r="L48" s="307" t="str">
        <f t="shared" si="11"/>
        <v xml:space="preserve"> </v>
      </c>
      <c r="M48" s="307" t="str">
        <f>IF(F48=" "," ",IF(OR('IG 4 Vorbelastung'!$L$34=" ",'IG 4 Vorbelastung'!$L$34=0),L48,IF(SUM($L$45:$L$49)&gt;='IG 4 Vorbelastung'!$L$34,ROUNDDOWN(L48-'IG 4 Vorbelastung'!$L$34*(C48/'IG 1'!$H$10),0),0)))</f>
        <v xml:space="preserve"> </v>
      </c>
      <c r="N48" s="308" t="str">
        <f>IF(F48=" "," ",'IG 2 (komplex)'!M48)</f>
        <v xml:space="preserve"> </v>
      </c>
      <c r="O48" s="307" t="str">
        <f t="shared" si="12"/>
        <v xml:space="preserve"> </v>
      </c>
      <c r="P48" s="309"/>
      <c r="Q48" s="310" t="str">
        <f>IF(D48=" "," ",IF(OR(AND(D48&gt;5,SUM($H$45:$H$49)&gt;500),AND(D48=5,SUM($H$45:$H$49)&gt;500,N48&gt;0),AND(D48&lt;5,SUM($H$45:$H$49)&gt;500,'IG 2 (komplex)'!G48&gt;5,N48&gt;0)),O48*P48,"0 €"))</f>
        <v xml:space="preserve"> </v>
      </c>
      <c r="R48" s="151"/>
    </row>
    <row r="49" spans="1:18" ht="15" customHeight="1" thickBot="1">
      <c r="A49" s="151"/>
      <c r="B49" s="855"/>
      <c r="C49" s="301" t="str">
        <f>IF('IG 2 (komplex)'!D49=0," ",'IG 2 (komplex)'!D49)</f>
        <v xml:space="preserve"> </v>
      </c>
      <c r="D49" s="302" t="str">
        <f>IF('IG 2 (komplex)'!E49&gt;0,'IG 2 (komplex)'!E49," ")</f>
        <v xml:space="preserve"> </v>
      </c>
      <c r="E49" s="323" t="s">
        <v>84</v>
      </c>
      <c r="F49" s="354" t="str">
        <f>IF(D49=" "," ",'IG 1'!$H$6)</f>
        <v xml:space="preserve"> </v>
      </c>
      <c r="G49" s="432" t="s">
        <v>287</v>
      </c>
      <c r="H49" s="302" t="str">
        <f>IF(F49=" "," ",(D49*F49*C49/('IG 1'!$H$10*1000)))</f>
        <v xml:space="preserve"> </v>
      </c>
      <c r="I49" s="324" t="s">
        <v>85</v>
      </c>
      <c r="J49" s="305">
        <v>100</v>
      </c>
      <c r="K49" s="306" t="s">
        <v>272</v>
      </c>
      <c r="L49" s="307" t="str">
        <f t="shared" si="11"/>
        <v xml:space="preserve"> </v>
      </c>
      <c r="M49" s="307" t="str">
        <f>IF(F49=" "," ",IF(OR('IG 4 Vorbelastung'!$L$34=" ",'IG 4 Vorbelastung'!$L$34=0),L49,IF(SUM($L$45:$L$49)&gt;='IG 4 Vorbelastung'!$L$34,ROUNDDOWN(L49-'IG 4 Vorbelastung'!$L$34*(C49/'IG 1'!$H$10),0),0)))</f>
        <v xml:space="preserve"> </v>
      </c>
      <c r="N49" s="308" t="str">
        <f>IF(F49=" "," ",'IG 2 (komplex)'!M49)</f>
        <v xml:space="preserve"> </v>
      </c>
      <c r="O49" s="307" t="str">
        <f t="shared" si="12"/>
        <v xml:space="preserve"> </v>
      </c>
      <c r="P49" s="319"/>
      <c r="Q49" s="310" t="str">
        <f>IF(D49=" "," ",IF(OR(AND(D49&gt;5,SUM($H$45:$H$49)&gt;500),AND(D49=5,SUM($H$45:$H$49)&gt;500,N49&gt;0),AND(D49&lt;5,SUM($H$45:$H$49)&gt;500,'IG 2 (komplex)'!G49&gt;5,N49&gt;0)),O49*P49,"0 €"))</f>
        <v xml:space="preserve"> </v>
      </c>
      <c r="R49" s="151"/>
    </row>
    <row r="50" spans="1:18" ht="15" customHeight="1">
      <c r="A50" s="151"/>
      <c r="B50" s="856" t="s">
        <v>52</v>
      </c>
      <c r="C50" s="291" t="str">
        <f>IF('IG 2 (komplex)'!D50=0," ",'IG 2 (komplex)'!D50)</f>
        <v xml:space="preserve"> </v>
      </c>
      <c r="D50" s="292" t="str">
        <f>IF('IG 2 (komplex)'!E50&gt;0,'IG 2 (komplex)'!E50," ")</f>
        <v xml:space="preserve"> </v>
      </c>
      <c r="E50" s="321" t="s">
        <v>84</v>
      </c>
      <c r="F50" s="353" t="str">
        <f>IF(D50=" "," ",'IG 1'!$H$6)</f>
        <v xml:space="preserve"> </v>
      </c>
      <c r="G50" s="355" t="s">
        <v>287</v>
      </c>
      <c r="H50" s="292" t="str">
        <f>IF(F50=" "," ",(D50*F50*C50/('IG 1'!$H$10*1000)))</f>
        <v xml:space="preserve"> </v>
      </c>
      <c r="I50" s="322" t="s">
        <v>85</v>
      </c>
      <c r="J50" s="295">
        <v>500</v>
      </c>
      <c r="K50" s="296" t="s">
        <v>272</v>
      </c>
      <c r="L50" s="297" t="str">
        <f t="shared" si="0"/>
        <v xml:space="preserve"> </v>
      </c>
      <c r="M50" s="297" t="str">
        <f>IF(F50=" "," ",IF(OR('IG 4 Vorbelastung'!$L$35=" ",'IG 4 Vorbelastung'!$L$35=0),L50,IF(SUM($L$50:$L$54)&gt;='IG 4 Vorbelastung'!$L$35,ROUNDDOWN(L50-'IG 4 Vorbelastung'!$L$35*(C50/'IG 1'!$H$10),0),0)))</f>
        <v xml:space="preserve"> </v>
      </c>
      <c r="N50" s="298" t="str">
        <f>IF(F50=" "," ",'IG 2 (komplex)'!M50)</f>
        <v xml:space="preserve"> </v>
      </c>
      <c r="O50" s="297" t="str">
        <f t="shared" si="1"/>
        <v xml:space="preserve"> </v>
      </c>
      <c r="P50" s="299"/>
      <c r="Q50" s="300" t="str">
        <f>IF(D50=" "," ",IF(OR(AND(D50&gt;50,SUM($H$50:$H$54)&gt;2500),AND(D50=50,SUM($H$50:$H$54)&gt;2500,N50&gt;0),AND(D50&lt;50,SUM($H$50:$H$54)&gt;2500,'IG 2 (komplex)'!G50&gt;50,N50&gt;0)),O50*P50,"0 €"))</f>
        <v xml:space="preserve"> </v>
      </c>
      <c r="R50" s="151"/>
    </row>
    <row r="51" spans="1:18" ht="15" customHeight="1">
      <c r="A51" s="151"/>
      <c r="B51" s="853"/>
      <c r="C51" s="301" t="str">
        <f>IF('IG 2 (komplex)'!D51=0," ",'IG 2 (komplex)'!D51)</f>
        <v xml:space="preserve"> </v>
      </c>
      <c r="D51" s="302" t="str">
        <f>IF('IG 2 (komplex)'!E51&gt;0,'IG 2 (komplex)'!E51," ")</f>
        <v xml:space="preserve"> </v>
      </c>
      <c r="E51" s="323" t="s">
        <v>84</v>
      </c>
      <c r="F51" s="354" t="str">
        <f>IF(D51=" "," ",'IG 1'!$H$6)</f>
        <v xml:space="preserve"> </v>
      </c>
      <c r="G51" s="432" t="s">
        <v>287</v>
      </c>
      <c r="H51" s="302" t="str">
        <f>IF(F51=" "," ",(D51*F51*C51/('IG 1'!$H$10*1000)))</f>
        <v xml:space="preserve"> </v>
      </c>
      <c r="I51" s="324" t="s">
        <v>85</v>
      </c>
      <c r="J51" s="305">
        <v>500</v>
      </c>
      <c r="K51" s="306" t="s">
        <v>272</v>
      </c>
      <c r="L51" s="307" t="str">
        <f t="shared" si="0"/>
        <v xml:space="preserve"> </v>
      </c>
      <c r="M51" s="307" t="str">
        <f>IF(F51=" "," ",IF(OR('IG 4 Vorbelastung'!$L$35=" ",'IG 4 Vorbelastung'!$L$35=0),L51,IF(SUM($L$50:$L$54)&gt;='IG 4 Vorbelastung'!$L$35,ROUNDDOWN(L51-'IG 4 Vorbelastung'!$L$35*(C51/'IG 1'!$H$10),0),0)))</f>
        <v xml:space="preserve"> </v>
      </c>
      <c r="N51" s="308" t="str">
        <f>IF(F51=" "," ",'IG 2 (komplex)'!M51)</f>
        <v xml:space="preserve"> </v>
      </c>
      <c r="O51" s="307" t="str">
        <f t="shared" si="1"/>
        <v xml:space="preserve"> </v>
      </c>
      <c r="P51" s="309"/>
      <c r="Q51" s="310" t="str">
        <f>IF(D51=" "," ",IF(OR(AND(D51&gt;50,SUM($H$50:$H$54)&gt;2500),AND(D51=50,SUM($H$50:$H$54)&gt;2500,N51&gt;0),AND(D51&lt;50,SUM($H$50:$H$54)&gt;2500,'IG 2 (komplex)'!G51&gt;50,N51&gt;0)),O51*P51,"0 €"))</f>
        <v xml:space="preserve"> </v>
      </c>
      <c r="R51" s="151"/>
    </row>
    <row r="52" spans="1:18" ht="15" customHeight="1">
      <c r="A52" s="151"/>
      <c r="B52" s="854"/>
      <c r="C52" s="301" t="str">
        <f>IF('IG 2 (komplex)'!D52=0," ",'IG 2 (komplex)'!D52)</f>
        <v xml:space="preserve"> </v>
      </c>
      <c r="D52" s="302" t="str">
        <f>IF('IG 2 (komplex)'!E52&gt;0,'IG 2 (komplex)'!E52," ")</f>
        <v xml:space="preserve"> </v>
      </c>
      <c r="E52" s="323" t="s">
        <v>84</v>
      </c>
      <c r="F52" s="354" t="str">
        <f>IF(D52=" "," ",'IG 1'!$H$6)</f>
        <v xml:space="preserve"> </v>
      </c>
      <c r="G52" s="432" t="s">
        <v>287</v>
      </c>
      <c r="H52" s="302" t="str">
        <f>IF(F52=" "," ",(D52*F52*C52/('IG 1'!$H$10*1000)))</f>
        <v xml:space="preserve"> </v>
      </c>
      <c r="I52" s="324" t="s">
        <v>85</v>
      </c>
      <c r="J52" s="305">
        <v>500</v>
      </c>
      <c r="K52" s="306" t="s">
        <v>272</v>
      </c>
      <c r="L52" s="307" t="str">
        <f t="shared" ref="L52:L54" si="13">IF(F52=" "," ",ROUNDDOWN(H52/J52,0))</f>
        <v xml:space="preserve"> </v>
      </c>
      <c r="M52" s="307" t="str">
        <f>IF(F52=" "," ",IF(OR('IG 4 Vorbelastung'!$L$35=" ",'IG 4 Vorbelastung'!$L$35=0),L52,IF(SUM($L$50:$L$54)&gt;='IG 4 Vorbelastung'!$L$35,ROUNDDOWN(L52-'IG 4 Vorbelastung'!$L$35*(C52/'IG 1'!$H$10),0),0)))</f>
        <v xml:space="preserve"> </v>
      </c>
      <c r="N52" s="308" t="str">
        <f>IF(F52=" "," ",'IG 2 (komplex)'!M52)</f>
        <v xml:space="preserve"> </v>
      </c>
      <c r="O52" s="307" t="str">
        <f t="shared" ref="O52:O54" si="14">IF(F52=" "," ",ROUNDDOWN(M52*N52+M52,0))</f>
        <v xml:space="preserve"> </v>
      </c>
      <c r="P52" s="309"/>
      <c r="Q52" s="310" t="str">
        <f>IF(D52=" "," ",IF(OR(AND(D52&gt;50,SUM($H$50:$H$54)&gt;2500),AND(D52=50,SUM($H$50:$H$54)&gt;2500,N52&gt;0),AND(D52&lt;50,SUM($H$50:$H$54)&gt;2500,'IG 2 (komplex)'!G52&gt;50,N52&gt;0)),O52*P52,"0 €"))</f>
        <v xml:space="preserve"> </v>
      </c>
      <c r="R52" s="151"/>
    </row>
    <row r="53" spans="1:18" ht="15" customHeight="1">
      <c r="A53" s="151"/>
      <c r="B53" s="854"/>
      <c r="C53" s="301" t="str">
        <f>IF('IG 2 (komplex)'!D53=0," ",'IG 2 (komplex)'!D53)</f>
        <v xml:space="preserve"> </v>
      </c>
      <c r="D53" s="302" t="str">
        <f>IF('IG 2 (komplex)'!E53&gt;0,'IG 2 (komplex)'!E53," ")</f>
        <v xml:space="preserve"> </v>
      </c>
      <c r="E53" s="323" t="s">
        <v>84</v>
      </c>
      <c r="F53" s="354" t="str">
        <f>IF(D53=" "," ",'IG 1'!$H$6)</f>
        <v xml:space="preserve"> </v>
      </c>
      <c r="G53" s="432" t="s">
        <v>287</v>
      </c>
      <c r="H53" s="302" t="str">
        <f>IF(F53=" "," ",(D53*F53*C53/('IG 1'!$H$10*1000)))</f>
        <v xml:space="preserve"> </v>
      </c>
      <c r="I53" s="324" t="s">
        <v>85</v>
      </c>
      <c r="J53" s="305">
        <v>500</v>
      </c>
      <c r="K53" s="306" t="s">
        <v>272</v>
      </c>
      <c r="L53" s="307" t="str">
        <f t="shared" si="13"/>
        <v xml:space="preserve"> </v>
      </c>
      <c r="M53" s="307" t="str">
        <f>IF(F53=" "," ",IF(OR('IG 4 Vorbelastung'!$L$35=" ",'IG 4 Vorbelastung'!$L$35=0),L53,IF(SUM($L$50:$L$54)&gt;='IG 4 Vorbelastung'!$L$35,ROUNDDOWN(L53-'IG 4 Vorbelastung'!$L$35*(C53/'IG 1'!$H$10),0),0)))</f>
        <v xml:space="preserve"> </v>
      </c>
      <c r="N53" s="308" t="str">
        <f>IF(F53=" "," ",'IG 2 (komplex)'!M53)</f>
        <v xml:space="preserve"> </v>
      </c>
      <c r="O53" s="307" t="str">
        <f t="shared" si="14"/>
        <v xml:space="preserve"> </v>
      </c>
      <c r="P53" s="309"/>
      <c r="Q53" s="310" t="str">
        <f>IF(D53=" "," ",IF(OR(AND(D53&gt;50,SUM($H$50:$H$54)&gt;2500),AND(D53=50,SUM($H$50:$H$54)&gt;2500,N53&gt;0),AND(D53&lt;50,SUM($H$50:$H$54)&gt;2500,'IG 2 (komplex)'!G53&gt;50,N53&gt;0)),O53*P53,"0 €"))</f>
        <v xml:space="preserve"> </v>
      </c>
      <c r="R53" s="151"/>
    </row>
    <row r="54" spans="1:18" ht="15" customHeight="1" thickBot="1">
      <c r="A54" s="151"/>
      <c r="B54" s="855"/>
      <c r="C54" s="301" t="str">
        <f>IF('IG 2 (komplex)'!D54=0," ",'IG 2 (komplex)'!D54)</f>
        <v xml:space="preserve"> </v>
      </c>
      <c r="D54" s="302" t="str">
        <f>IF('IG 2 (komplex)'!E54&gt;0,'IG 2 (komplex)'!E54," ")</f>
        <v xml:space="preserve"> </v>
      </c>
      <c r="E54" s="323" t="s">
        <v>84</v>
      </c>
      <c r="F54" s="354" t="str">
        <f>IF(D54=" "," ",'IG 1'!$H$6)</f>
        <v xml:space="preserve"> </v>
      </c>
      <c r="G54" s="432" t="s">
        <v>287</v>
      </c>
      <c r="H54" s="302" t="str">
        <f>IF(F54=" "," ",(D54*F54*C54/('IG 1'!$H$10*1000)))</f>
        <v xml:space="preserve"> </v>
      </c>
      <c r="I54" s="324" t="s">
        <v>85</v>
      </c>
      <c r="J54" s="305">
        <v>500</v>
      </c>
      <c r="K54" s="306" t="s">
        <v>272</v>
      </c>
      <c r="L54" s="307" t="str">
        <f t="shared" si="13"/>
        <v xml:space="preserve"> </v>
      </c>
      <c r="M54" s="307" t="str">
        <f>IF(F54=" "," ",IF(OR('IG 4 Vorbelastung'!$L$35=" ",'IG 4 Vorbelastung'!$L$35=0),L54,IF(SUM($L$50:$L$54)&gt;='IG 4 Vorbelastung'!$L$35,ROUNDDOWN(L54-'IG 4 Vorbelastung'!$L$35*(C54/'IG 1'!$H$10),0),0)))</f>
        <v xml:space="preserve"> </v>
      </c>
      <c r="N54" s="308" t="str">
        <f>IF(F54=" "," ",'IG 2 (komplex)'!M54)</f>
        <v xml:space="preserve"> </v>
      </c>
      <c r="O54" s="307" t="str">
        <f t="shared" si="14"/>
        <v xml:space="preserve"> </v>
      </c>
      <c r="P54" s="319"/>
      <c r="Q54" s="310" t="str">
        <f>IF(D54=" "," ",IF(OR(AND(D54&gt;50,SUM($H$50:$H$54)&gt;2500),AND(D54=50,SUM($H$50:$H$54)&gt;2500,N54&gt;0),AND(D54&lt;50,SUM($H$50:$H$54)&gt;2500,'IG 2 (komplex)'!G54&gt;50,N54&gt;0)),O54*P54,"0 €"))</f>
        <v xml:space="preserve"> </v>
      </c>
      <c r="R54" s="151"/>
    </row>
    <row r="55" spans="1:18" ht="15" customHeight="1">
      <c r="A55" s="151"/>
      <c r="B55" s="856" t="s">
        <v>49</v>
      </c>
      <c r="C55" s="291" t="str">
        <f>IF('IG 2 (komplex)'!D55=0," ",'IG 2 (komplex)'!D55)</f>
        <v xml:space="preserve"> </v>
      </c>
      <c r="D55" s="292" t="str">
        <f>IF('IG 2 (komplex)'!E55&gt;0,'IG 2 (komplex)'!E55," ")</f>
        <v xml:space="preserve"> </v>
      </c>
      <c r="E55" s="321" t="s">
        <v>84</v>
      </c>
      <c r="F55" s="353" t="str">
        <f>IF(D55=" "," ",'IG 1'!$H$6)</f>
        <v xml:space="preserve"> </v>
      </c>
      <c r="G55" s="355" t="s">
        <v>287</v>
      </c>
      <c r="H55" s="292" t="str">
        <f>IF(F55=" "," ",(D55*F55*C55/('IG 1'!$H$10*1000)))</f>
        <v xml:space="preserve"> </v>
      </c>
      <c r="I55" s="322" t="s">
        <v>85</v>
      </c>
      <c r="J55" s="295">
        <v>500</v>
      </c>
      <c r="K55" s="296" t="s">
        <v>272</v>
      </c>
      <c r="L55" s="297" t="str">
        <f t="shared" si="0"/>
        <v xml:space="preserve"> </v>
      </c>
      <c r="M55" s="297" t="str">
        <f>IF(F55=" "," ",IF(OR('IG 4 Vorbelastung'!$L$36=" ",'IG 4 Vorbelastung'!$L$36=0),L55,IF(SUM($L$55:$L$59)&gt;='IG 4 Vorbelastung'!$L$36,ROUNDDOWN(L55-'IG 4 Vorbelastung'!$L$36*(C55/'IG 1'!$H$10),0),0)))</f>
        <v xml:space="preserve"> </v>
      </c>
      <c r="N55" s="298" t="str">
        <f>IF(F55=" "," ",'IG 2 (komplex)'!M55)</f>
        <v xml:space="preserve"> </v>
      </c>
      <c r="O55" s="297" t="str">
        <f t="shared" si="1"/>
        <v xml:space="preserve"> </v>
      </c>
      <c r="P55" s="299"/>
      <c r="Q55" s="300" t="str">
        <f>IF(D55=" "," ",IF(OR(AND(D55&gt;50,SUM($H$55:$H$59)&gt;2500),AND(D55=50,SUM($H$55:$H$59)&gt;2500,N55&gt;0),AND(D55&lt;50,SUM($H$55:$H$59)&gt;2500,'IG 2 (komplex)'!G55&gt;50,N55&gt;0)),O55*P55,"0 €"))</f>
        <v xml:space="preserve"> </v>
      </c>
      <c r="R55" s="151"/>
    </row>
    <row r="56" spans="1:18" ht="15" customHeight="1">
      <c r="A56" s="151"/>
      <c r="B56" s="853"/>
      <c r="C56" s="301" t="str">
        <f>IF('IG 2 (komplex)'!D56=0," ",'IG 2 (komplex)'!D56)</f>
        <v xml:space="preserve"> </v>
      </c>
      <c r="D56" s="302" t="str">
        <f>IF('IG 2 (komplex)'!E56&gt;0,'IG 2 (komplex)'!E56," ")</f>
        <v xml:space="preserve"> </v>
      </c>
      <c r="E56" s="323" t="s">
        <v>84</v>
      </c>
      <c r="F56" s="354" t="str">
        <f>IF(D56=" "," ",'IG 1'!$H$6)</f>
        <v xml:space="preserve"> </v>
      </c>
      <c r="G56" s="432" t="s">
        <v>287</v>
      </c>
      <c r="H56" s="302" t="str">
        <f>IF(F56=" "," ",(D56*F56*C56/('IG 1'!$H$10*1000)))</f>
        <v xml:space="preserve"> </v>
      </c>
      <c r="I56" s="324" t="s">
        <v>85</v>
      </c>
      <c r="J56" s="305">
        <v>500</v>
      </c>
      <c r="K56" s="306" t="s">
        <v>272</v>
      </c>
      <c r="L56" s="307" t="str">
        <f t="shared" si="0"/>
        <v xml:space="preserve"> </v>
      </c>
      <c r="M56" s="307" t="str">
        <f>IF(F56=" "," ",IF(OR('IG 4 Vorbelastung'!$L$36=" ",'IG 4 Vorbelastung'!$L$36=0),L56,IF(SUM($L$55:$L$59)&gt;='IG 4 Vorbelastung'!$L$36,ROUNDDOWN(L56-'IG 4 Vorbelastung'!$L$36*(C56/'IG 1'!$H$10),0),0)))</f>
        <v xml:space="preserve"> </v>
      </c>
      <c r="N56" s="308" t="str">
        <f>IF(F56=" "," ",'IG 2 (komplex)'!M56)</f>
        <v xml:space="preserve"> </v>
      </c>
      <c r="O56" s="307" t="str">
        <f t="shared" si="1"/>
        <v xml:space="preserve"> </v>
      </c>
      <c r="P56" s="309"/>
      <c r="Q56" s="310" t="str">
        <f>IF(D56=" "," ",IF(OR(AND(D56&gt;50,SUM($H$55:$H$59)&gt;2500),AND(D56=50,SUM($H$55:$H$59)&gt;2500,N56&gt;0),AND(D56&lt;50,SUM($H$55:$H$59)&gt;2500,'IG 2 (komplex)'!G56&gt;50,N56&gt;0)),O56*P56,"0 €"))</f>
        <v xml:space="preserve"> </v>
      </c>
      <c r="R56" s="151"/>
    </row>
    <row r="57" spans="1:18" ht="15" customHeight="1">
      <c r="A57" s="151"/>
      <c r="B57" s="854"/>
      <c r="C57" s="301" t="str">
        <f>IF('IG 2 (komplex)'!D57=0," ",'IG 2 (komplex)'!D57)</f>
        <v xml:space="preserve"> </v>
      </c>
      <c r="D57" s="302" t="str">
        <f>IF('IG 2 (komplex)'!E57&gt;0,'IG 2 (komplex)'!E57," ")</f>
        <v xml:space="preserve"> </v>
      </c>
      <c r="E57" s="323" t="s">
        <v>84</v>
      </c>
      <c r="F57" s="354" t="str">
        <f>IF(D57=" "," ",'IG 1'!$H$6)</f>
        <v xml:space="preserve"> </v>
      </c>
      <c r="G57" s="432" t="s">
        <v>287</v>
      </c>
      <c r="H57" s="302" t="str">
        <f>IF(F57=" "," ",(D57*F57*C57/('IG 1'!$H$10*1000)))</f>
        <v xml:space="preserve"> </v>
      </c>
      <c r="I57" s="324" t="s">
        <v>85</v>
      </c>
      <c r="J57" s="305">
        <v>500</v>
      </c>
      <c r="K57" s="306" t="s">
        <v>272</v>
      </c>
      <c r="L57" s="307" t="str">
        <f t="shared" ref="L57:L59" si="15">IF(F57=" "," ",ROUNDDOWN(H57/J57,0))</f>
        <v xml:space="preserve"> </v>
      </c>
      <c r="M57" s="307" t="str">
        <f>IF(F57=" "," ",IF(OR('IG 4 Vorbelastung'!$L$36=" ",'IG 4 Vorbelastung'!$L$36=0),L57,IF(SUM($L$55:$L$59)&gt;='IG 4 Vorbelastung'!$L$36,ROUNDDOWN(L57-'IG 4 Vorbelastung'!$L$36*(C57/'IG 1'!$H$10),0),0)))</f>
        <v xml:space="preserve"> </v>
      </c>
      <c r="N57" s="308" t="str">
        <f>IF(F57=" "," ",'IG 2 (komplex)'!M57)</f>
        <v xml:space="preserve"> </v>
      </c>
      <c r="O57" s="307" t="str">
        <f t="shared" ref="O57:O59" si="16">IF(F57=" "," ",ROUNDDOWN(M57*N57+M57,0))</f>
        <v xml:space="preserve"> </v>
      </c>
      <c r="P57" s="309"/>
      <c r="Q57" s="310" t="str">
        <f>IF(D57=" "," ",IF(OR(AND(D57&gt;50,SUM($H$55:$H$59)&gt;2500),AND(D57=50,SUM($H$55:$H$59)&gt;2500,N57&gt;0),AND(D57&lt;50,SUM($H$55:$H$59)&gt;2500,'IG 2 (komplex)'!G57&gt;50,N57&gt;0)),O57*P57,"0 €"))</f>
        <v xml:space="preserve"> </v>
      </c>
      <c r="R57" s="151"/>
    </row>
    <row r="58" spans="1:18" ht="15" customHeight="1">
      <c r="A58" s="151"/>
      <c r="B58" s="854"/>
      <c r="C58" s="301" t="str">
        <f>IF('IG 2 (komplex)'!D58=0," ",'IG 2 (komplex)'!D58)</f>
        <v xml:space="preserve"> </v>
      </c>
      <c r="D58" s="302" t="str">
        <f>IF('IG 2 (komplex)'!E58&gt;0,'IG 2 (komplex)'!E58," ")</f>
        <v xml:space="preserve"> </v>
      </c>
      <c r="E58" s="323" t="s">
        <v>84</v>
      </c>
      <c r="F58" s="354" t="str">
        <f>IF(D58=" "," ",'IG 1'!$H$6)</f>
        <v xml:space="preserve"> </v>
      </c>
      <c r="G58" s="432" t="s">
        <v>287</v>
      </c>
      <c r="H58" s="302" t="str">
        <f>IF(F58=" "," ",(D58*F58*C58/('IG 1'!$H$10*1000)))</f>
        <v xml:space="preserve"> </v>
      </c>
      <c r="I58" s="324" t="s">
        <v>85</v>
      </c>
      <c r="J58" s="305">
        <v>500</v>
      </c>
      <c r="K58" s="306" t="s">
        <v>272</v>
      </c>
      <c r="L58" s="307" t="str">
        <f t="shared" si="15"/>
        <v xml:space="preserve"> </v>
      </c>
      <c r="M58" s="307" t="str">
        <f>IF(F58=" "," ",IF(OR('IG 4 Vorbelastung'!$L$36=" ",'IG 4 Vorbelastung'!$L$36=0),L58,IF(SUM($L$55:$L$59)&gt;='IG 4 Vorbelastung'!$L$36,ROUNDDOWN(L58-'IG 4 Vorbelastung'!$L$36*(C58/'IG 1'!$H$10),0),0)))</f>
        <v xml:space="preserve"> </v>
      </c>
      <c r="N58" s="308" t="str">
        <f>IF(F58=" "," ",'IG 2 (komplex)'!M58)</f>
        <v xml:space="preserve"> </v>
      </c>
      <c r="O58" s="307" t="str">
        <f t="shared" si="16"/>
        <v xml:space="preserve"> </v>
      </c>
      <c r="P58" s="309"/>
      <c r="Q58" s="310" t="str">
        <f>IF(D58=" "," ",IF(OR(AND(D58&gt;50,SUM($H$55:$H$59)&gt;2500),AND(D58=50,SUM($H$55:$H$59)&gt;2500,N58&gt;0),AND(D58&lt;50,SUM($H$55:$H$59)&gt;2500,'IG 2 (komplex)'!G58&gt;50,N58&gt;0)),O58*P58,"0 €"))</f>
        <v xml:space="preserve"> </v>
      </c>
      <c r="R58" s="151"/>
    </row>
    <row r="59" spans="1:18" ht="15" customHeight="1" thickBot="1">
      <c r="A59" s="151"/>
      <c r="B59" s="855"/>
      <c r="C59" s="301" t="str">
        <f>IF('IG 2 (komplex)'!D59=0," ",'IG 2 (komplex)'!D59)</f>
        <v xml:space="preserve"> </v>
      </c>
      <c r="D59" s="302" t="str">
        <f>IF('IG 2 (komplex)'!E59&gt;0,'IG 2 (komplex)'!E59," ")</f>
        <v xml:space="preserve"> </v>
      </c>
      <c r="E59" s="323" t="s">
        <v>84</v>
      </c>
      <c r="F59" s="354" t="str">
        <f>IF(D59=" "," ",'IG 1'!$H$6)</f>
        <v xml:space="preserve"> </v>
      </c>
      <c r="G59" s="432" t="s">
        <v>287</v>
      </c>
      <c r="H59" s="302" t="str">
        <f>IF(F59=" "," ",(D59*F59*C59/('IG 1'!$H$10*1000)))</f>
        <v xml:space="preserve"> </v>
      </c>
      <c r="I59" s="324" t="s">
        <v>85</v>
      </c>
      <c r="J59" s="305">
        <v>500</v>
      </c>
      <c r="K59" s="306" t="s">
        <v>272</v>
      </c>
      <c r="L59" s="307" t="str">
        <f t="shared" si="15"/>
        <v xml:space="preserve"> </v>
      </c>
      <c r="M59" s="307" t="str">
        <f>IF(F59=" "," ",IF(OR('IG 4 Vorbelastung'!$L$36=" ",'IG 4 Vorbelastung'!$L$36=0),L59,IF(SUM($L$55:$L$59)&gt;='IG 4 Vorbelastung'!$L$36,ROUNDDOWN(L59-'IG 4 Vorbelastung'!$L$36*(C59/'IG 1'!$H$10),0),0)))</f>
        <v xml:space="preserve"> </v>
      </c>
      <c r="N59" s="308" t="str">
        <f>IF(F59=" "," ",'IG 2 (komplex)'!M59)</f>
        <v xml:space="preserve"> </v>
      </c>
      <c r="O59" s="307" t="str">
        <f t="shared" si="16"/>
        <v xml:space="preserve"> </v>
      </c>
      <c r="P59" s="319"/>
      <c r="Q59" s="310" t="str">
        <f>IF(D59=" "," ",IF(OR(AND(D59&gt;50,SUM($H$55:$H$59)&gt;2500),AND(D59=50,SUM($H$55:$H$59)&gt;2500,N59&gt;0),AND(D59&lt;50,SUM($H$55:$H$59)&gt;2500,'IG 2 (komplex)'!G59&gt;50,N59&gt;0)),O59*P59,"0 €"))</f>
        <v xml:space="preserve"> </v>
      </c>
      <c r="R59" s="151"/>
    </row>
    <row r="60" spans="1:18" ht="15" customHeight="1">
      <c r="A60" s="151"/>
      <c r="B60" s="856" t="s">
        <v>50</v>
      </c>
      <c r="C60" s="291" t="str">
        <f>IF('IG 2 (komplex)'!D60=0," ",'IG 2 (komplex)'!D60)</f>
        <v xml:space="preserve"> </v>
      </c>
      <c r="D60" s="292" t="str">
        <f>IF('IG 2 (komplex)'!E60&gt;0,'IG 2 (komplex)'!E60," ")</f>
        <v xml:space="preserve"> </v>
      </c>
      <c r="E60" s="321" t="s">
        <v>84</v>
      </c>
      <c r="F60" s="353" t="str">
        <f>IF(D60=" "," ",'IG 1'!$H$6)</f>
        <v xml:space="preserve"> </v>
      </c>
      <c r="G60" s="355" t="s">
        <v>287</v>
      </c>
      <c r="H60" s="292" t="str">
        <f>IF(F60=" "," ",(D60*F60*C60/('IG 1'!$H$10*1000)))</f>
        <v xml:space="preserve"> </v>
      </c>
      <c r="I60" s="322" t="s">
        <v>85</v>
      </c>
      <c r="J60" s="295">
        <v>500</v>
      </c>
      <c r="K60" s="296" t="s">
        <v>272</v>
      </c>
      <c r="L60" s="297" t="str">
        <f t="shared" si="0"/>
        <v xml:space="preserve"> </v>
      </c>
      <c r="M60" s="297" t="str">
        <f>IF(F60=" "," ",IF(OR('IG 4 Vorbelastung'!$L$37=" ",'IG 4 Vorbelastung'!$L$37=0),L60,IF(SUM($L$60:$L$64)&gt;='IG 4 Vorbelastung'!$L$37,ROUNDDOWN(L60-'IG 4 Vorbelastung'!$L$37*(C60/'IG 1'!$H$10),0),0)))</f>
        <v xml:space="preserve"> </v>
      </c>
      <c r="N60" s="298" t="str">
        <f>IF(F60=" "," ",'IG 2 (komplex)'!M60)</f>
        <v xml:space="preserve"> </v>
      </c>
      <c r="O60" s="297" t="str">
        <f t="shared" si="1"/>
        <v xml:space="preserve"> </v>
      </c>
      <c r="P60" s="299"/>
      <c r="Q60" s="300" t="str">
        <f>IF(D60=" "," ",IF(OR(AND(D60&gt;50,SUM($H$60:$H$64)&gt;2500),AND(D60=50,SUM($H$60:$H$64)&gt;2500,N60&gt;0),AND(D60&lt;50,SUM($H$60:$H$64)&gt;2500,'IG 2 (komplex)'!G60&gt;50,N60&gt;0)),O60*P60,"0 €"))</f>
        <v xml:space="preserve"> </v>
      </c>
      <c r="R60" s="151"/>
    </row>
    <row r="61" spans="1:18" ht="15" customHeight="1">
      <c r="A61" s="151"/>
      <c r="B61" s="853"/>
      <c r="C61" s="301" t="str">
        <f>IF('IG 2 (komplex)'!D61=0," ",'IG 2 (komplex)'!D61)</f>
        <v xml:space="preserve"> </v>
      </c>
      <c r="D61" s="302" t="str">
        <f>IF('IG 2 (komplex)'!E61&gt;0,'IG 2 (komplex)'!E61," ")</f>
        <v xml:space="preserve"> </v>
      </c>
      <c r="E61" s="323" t="s">
        <v>84</v>
      </c>
      <c r="F61" s="354" t="str">
        <f>IF(D61=" "," ",'IG 1'!$H$6)</f>
        <v xml:space="preserve"> </v>
      </c>
      <c r="G61" s="432" t="s">
        <v>287</v>
      </c>
      <c r="H61" s="302" t="str">
        <f>IF(F61=" "," ",(D61*F61*C61/('IG 1'!$H$10*1000)))</f>
        <v xml:space="preserve"> </v>
      </c>
      <c r="I61" s="324" t="s">
        <v>85</v>
      </c>
      <c r="J61" s="305">
        <v>500</v>
      </c>
      <c r="K61" s="306" t="s">
        <v>272</v>
      </c>
      <c r="L61" s="307" t="str">
        <f t="shared" si="0"/>
        <v xml:space="preserve"> </v>
      </c>
      <c r="M61" s="307" t="str">
        <f>IF(F61=" "," ",IF(OR('IG 4 Vorbelastung'!$L$37=" ",'IG 4 Vorbelastung'!$L$37=0),L61,IF(SUM($L$60:$L$64)&gt;='IG 4 Vorbelastung'!$L$37,ROUNDDOWN(L61-'IG 4 Vorbelastung'!$L$37*(C61/'IG 1'!$H$10),0),0)))</f>
        <v xml:space="preserve"> </v>
      </c>
      <c r="N61" s="308" t="str">
        <f>IF(F61=" "," ",'IG 2 (komplex)'!M61)</f>
        <v xml:space="preserve"> </v>
      </c>
      <c r="O61" s="307" t="str">
        <f t="shared" si="1"/>
        <v xml:space="preserve"> </v>
      </c>
      <c r="P61" s="309"/>
      <c r="Q61" s="310" t="str">
        <f>IF(D61=" "," ",IF(OR(AND(D61&gt;50,SUM($H$60:$H$64)&gt;2500),AND(D61=50,SUM($H$60:$H$64)&gt;2500,N61&gt;0),AND(D61&lt;50,SUM($H$60:$H$64)&gt;2500,'IG 2 (komplex)'!G61&gt;50,N61&gt;0)),O61*P61,"0 €"))</f>
        <v xml:space="preserve"> </v>
      </c>
      <c r="R61" s="151"/>
    </row>
    <row r="62" spans="1:18" ht="15" customHeight="1">
      <c r="A62" s="151"/>
      <c r="B62" s="854"/>
      <c r="C62" s="301" t="str">
        <f>IF('IG 2 (komplex)'!D62=0," ",'IG 2 (komplex)'!D62)</f>
        <v xml:space="preserve"> </v>
      </c>
      <c r="D62" s="302" t="str">
        <f>IF('IG 2 (komplex)'!E62&gt;0,'IG 2 (komplex)'!E62," ")</f>
        <v xml:space="preserve"> </v>
      </c>
      <c r="E62" s="323" t="s">
        <v>84</v>
      </c>
      <c r="F62" s="354" t="str">
        <f>IF(D62=" "," ",'IG 1'!$H$6)</f>
        <v xml:space="preserve"> </v>
      </c>
      <c r="G62" s="432" t="s">
        <v>287</v>
      </c>
      <c r="H62" s="302" t="str">
        <f>IF(F62=" "," ",(D62*F62*C62/('IG 1'!$H$10*1000)))</f>
        <v xml:space="preserve"> </v>
      </c>
      <c r="I62" s="324" t="s">
        <v>85</v>
      </c>
      <c r="J62" s="305">
        <v>500</v>
      </c>
      <c r="K62" s="306" t="s">
        <v>272</v>
      </c>
      <c r="L62" s="307" t="str">
        <f t="shared" ref="L62:L64" si="17">IF(F62=" "," ",ROUNDDOWN(H62/J62,0))</f>
        <v xml:space="preserve"> </v>
      </c>
      <c r="M62" s="307" t="str">
        <f>IF(F62=" "," ",IF(OR('IG 4 Vorbelastung'!$L$37=" ",'IG 4 Vorbelastung'!$L$37=0),L62,IF(SUM($L$60:$L$64)&gt;='IG 4 Vorbelastung'!$L$37,ROUNDDOWN(L62-'IG 4 Vorbelastung'!$L$37*(C62/'IG 1'!$H$10),0),0)))</f>
        <v xml:space="preserve"> </v>
      </c>
      <c r="N62" s="308" t="str">
        <f>IF(F62=" "," ",'IG 2 (komplex)'!M62)</f>
        <v xml:space="preserve"> </v>
      </c>
      <c r="O62" s="307" t="str">
        <f t="shared" ref="O62:O64" si="18">IF(F62=" "," ",ROUNDDOWN(M62*N62+M62,0))</f>
        <v xml:space="preserve"> </v>
      </c>
      <c r="P62" s="309"/>
      <c r="Q62" s="310" t="str">
        <f>IF(D62=" "," ",IF(OR(AND(D62&gt;50,SUM($H$60:$H$64)&gt;2500),AND(D62=50,SUM($H$60:$H$64)&gt;2500,N62&gt;0),AND(D62&lt;50,SUM($H$60:$H$64)&gt;2500,'IG 2 (komplex)'!G62&gt;50,N62&gt;0)),O62*P62,"0 €"))</f>
        <v xml:space="preserve"> </v>
      </c>
      <c r="R62" s="151"/>
    </row>
    <row r="63" spans="1:18" ht="15" customHeight="1">
      <c r="A63" s="151"/>
      <c r="B63" s="854"/>
      <c r="C63" s="301" t="str">
        <f>IF('IG 2 (komplex)'!D63=0," ",'IG 2 (komplex)'!D63)</f>
        <v xml:space="preserve"> </v>
      </c>
      <c r="D63" s="302" t="str">
        <f>IF('IG 2 (komplex)'!E63&gt;0,'IG 2 (komplex)'!E63," ")</f>
        <v xml:space="preserve"> </v>
      </c>
      <c r="E63" s="323" t="s">
        <v>84</v>
      </c>
      <c r="F63" s="354" t="str">
        <f>IF(D63=" "," ",'IG 1'!$H$6)</f>
        <v xml:space="preserve"> </v>
      </c>
      <c r="G63" s="432" t="s">
        <v>287</v>
      </c>
      <c r="H63" s="302" t="str">
        <f>IF(F63=" "," ",(D63*F63*C63/('IG 1'!$H$10*1000)))</f>
        <v xml:space="preserve"> </v>
      </c>
      <c r="I63" s="324" t="s">
        <v>85</v>
      </c>
      <c r="J63" s="305">
        <v>500</v>
      </c>
      <c r="K63" s="306" t="s">
        <v>272</v>
      </c>
      <c r="L63" s="307" t="str">
        <f t="shared" si="17"/>
        <v xml:space="preserve"> </v>
      </c>
      <c r="M63" s="307" t="str">
        <f>IF(F63=" "," ",IF(OR('IG 4 Vorbelastung'!$L$37=" ",'IG 4 Vorbelastung'!$L$37=0),L63,IF(SUM($L$60:$L$64)&gt;='IG 4 Vorbelastung'!$L$37,ROUNDDOWN(L63-'IG 4 Vorbelastung'!$L$37*(C63/'IG 1'!$H$10),0),0)))</f>
        <v xml:space="preserve"> </v>
      </c>
      <c r="N63" s="308" t="str">
        <f>IF(F63=" "," ",'IG 2 (komplex)'!M63)</f>
        <v xml:space="preserve"> </v>
      </c>
      <c r="O63" s="307" t="str">
        <f t="shared" si="18"/>
        <v xml:space="preserve"> </v>
      </c>
      <c r="P63" s="309"/>
      <c r="Q63" s="310" t="str">
        <f>IF(D63=" "," ",IF(OR(AND(D63&gt;50,SUM($H$60:$H$64)&gt;2500),AND(D63=50,SUM($H$60:$H$64)&gt;2500,N63&gt;0),AND(D63&lt;50,SUM($H$60:$H$64)&gt;2500,'IG 2 (komplex)'!G63&gt;50,N63&gt;0)),O63*P63,"0 €"))</f>
        <v xml:space="preserve"> </v>
      </c>
      <c r="R63" s="151"/>
    </row>
    <row r="64" spans="1:18" ht="15" customHeight="1" thickBot="1">
      <c r="A64" s="151"/>
      <c r="B64" s="855"/>
      <c r="C64" s="311" t="str">
        <f>IF('IG 2 (komplex)'!D64=0," ",'IG 2 (komplex)'!D64)</f>
        <v xml:space="preserve"> </v>
      </c>
      <c r="D64" s="312" t="str">
        <f>IF('IG 2 (komplex)'!E64&gt;0,'IG 2 (komplex)'!E64," ")</f>
        <v xml:space="preserve"> </v>
      </c>
      <c r="E64" s="637" t="s">
        <v>84</v>
      </c>
      <c r="F64" s="433" t="str">
        <f>IF(D64=" "," ",'IG 1'!$H$6)</f>
        <v xml:space="preserve"> </v>
      </c>
      <c r="G64" s="434" t="s">
        <v>287</v>
      </c>
      <c r="H64" s="312" t="str">
        <f>IF(F64=" "," ",(D64*F64*C64/('IG 1'!$H$10*1000)))</f>
        <v xml:space="preserve"> </v>
      </c>
      <c r="I64" s="640" t="s">
        <v>85</v>
      </c>
      <c r="J64" s="315">
        <v>500</v>
      </c>
      <c r="K64" s="316" t="s">
        <v>272</v>
      </c>
      <c r="L64" s="317" t="str">
        <f t="shared" si="17"/>
        <v xml:space="preserve"> </v>
      </c>
      <c r="M64" s="317" t="str">
        <f>IF(F64=" "," ",IF(OR('IG 4 Vorbelastung'!$L$37=" ",'IG 4 Vorbelastung'!$L$37=0),L64,IF(SUM($L$60:$L$64)&gt;='IG 4 Vorbelastung'!$L$37,ROUNDDOWN(L64-'IG 4 Vorbelastung'!$L$37*(C64/'IG 1'!$H$10),0),0)))</f>
        <v xml:space="preserve"> </v>
      </c>
      <c r="N64" s="318" t="str">
        <f>IF(F64=" "," ",'IG 2 (komplex)'!M64)</f>
        <v xml:space="preserve"> </v>
      </c>
      <c r="O64" s="317" t="str">
        <f t="shared" si="18"/>
        <v xml:space="preserve"> </v>
      </c>
      <c r="P64" s="319"/>
      <c r="Q64" s="320" t="str">
        <f>IF(D64=" "," ",IF(OR(AND(D64&gt;50,SUM($H$60:$H$64)&gt;2500),AND(D64=50,SUM($H$60:$H$64)&gt;2500,N64&gt;0),AND(D64&lt;50,SUM($H$60:$H$64)&gt;2500,'IG 2 (komplex)'!G64&gt;50,N64&gt;0)),O64*P64,"0 €"))</f>
        <v xml:space="preserve"> </v>
      </c>
      <c r="R64" s="151"/>
    </row>
    <row r="65" spans="1:18" ht="15" customHeight="1">
      <c r="A65" s="151"/>
      <c r="B65" s="534"/>
      <c r="C65" s="442"/>
      <c r="D65" s="443"/>
      <c r="E65" s="444"/>
      <c r="F65" s="445"/>
      <c r="G65" s="446"/>
      <c r="H65" s="443"/>
      <c r="I65" s="639"/>
      <c r="J65" s="535"/>
      <c r="K65" s="447"/>
      <c r="L65" s="631"/>
      <c r="M65" s="631"/>
      <c r="N65" s="448"/>
      <c r="O65" s="631"/>
      <c r="P65" s="536"/>
      <c r="Q65" s="632"/>
      <c r="R65" s="151"/>
    </row>
    <row r="66" spans="1:18" ht="15" customHeight="1">
      <c r="A66" s="151"/>
      <c r="B66" s="534"/>
      <c r="C66" s="442"/>
      <c r="D66" s="443"/>
      <c r="E66" s="444"/>
      <c r="F66" s="445"/>
      <c r="G66" s="446"/>
      <c r="H66" s="443"/>
      <c r="I66" s="639"/>
      <c r="J66" s="535"/>
      <c r="K66" s="447"/>
      <c r="L66" s="631"/>
      <c r="M66" s="631"/>
      <c r="N66" s="448"/>
      <c r="O66" s="631"/>
      <c r="P66" s="536"/>
      <c r="Q66" s="245" t="s">
        <v>76</v>
      </c>
      <c r="R66" s="151"/>
    </row>
    <row r="67" spans="1:18" ht="15" customHeight="1">
      <c r="A67" s="151"/>
      <c r="B67" s="534"/>
      <c r="C67" s="442"/>
      <c r="D67" s="443"/>
      <c r="E67" s="444"/>
      <c r="F67" s="445"/>
      <c r="G67" s="446"/>
      <c r="H67" s="443"/>
      <c r="I67" s="639"/>
      <c r="J67" s="535"/>
      <c r="K67" s="447"/>
      <c r="L67" s="631"/>
      <c r="M67" s="631"/>
      <c r="N67" s="448"/>
      <c r="O67" s="631"/>
      <c r="P67" s="536"/>
      <c r="Q67" s="246" t="s">
        <v>429</v>
      </c>
      <c r="R67" s="151"/>
    </row>
    <row r="68" spans="1:18" ht="20.149999999999999" customHeight="1" thickBot="1">
      <c r="A68" s="151"/>
      <c r="B68" s="537"/>
      <c r="C68" s="435"/>
      <c r="D68" s="436"/>
      <c r="E68" s="437"/>
      <c r="F68" s="438"/>
      <c r="G68" s="439"/>
      <c r="H68" s="436"/>
      <c r="I68" s="638"/>
      <c r="J68" s="538"/>
      <c r="K68" s="440"/>
      <c r="L68" s="635"/>
      <c r="M68" s="635"/>
      <c r="N68" s="441"/>
      <c r="O68" s="635"/>
      <c r="P68" s="539"/>
      <c r="Q68" s="636"/>
      <c r="R68" s="151"/>
    </row>
    <row r="69" spans="1:18" ht="12.75" customHeight="1">
      <c r="A69" s="151"/>
      <c r="B69" s="285" t="s">
        <v>7</v>
      </c>
      <c r="C69" s="286" t="s">
        <v>8</v>
      </c>
      <c r="D69" s="843" t="s">
        <v>9</v>
      </c>
      <c r="E69" s="844"/>
      <c r="F69" s="843" t="s">
        <v>10</v>
      </c>
      <c r="G69" s="844"/>
      <c r="H69" s="843" t="s">
        <v>11</v>
      </c>
      <c r="I69" s="844"/>
      <c r="J69" s="843" t="s">
        <v>12</v>
      </c>
      <c r="K69" s="844"/>
      <c r="L69" s="621" t="s">
        <v>13</v>
      </c>
      <c r="M69" s="621" t="s">
        <v>14</v>
      </c>
      <c r="N69" s="621" t="s">
        <v>20</v>
      </c>
      <c r="O69" s="621" t="s">
        <v>21</v>
      </c>
      <c r="P69" s="286" t="s">
        <v>119</v>
      </c>
      <c r="Q69" s="352" t="s">
        <v>120</v>
      </c>
      <c r="R69" s="151"/>
    </row>
    <row r="70" spans="1:18" ht="32.25" customHeight="1">
      <c r="A70" s="151"/>
      <c r="B70" s="831" t="s">
        <v>22</v>
      </c>
      <c r="C70" s="832" t="s">
        <v>281</v>
      </c>
      <c r="D70" s="833"/>
      <c r="E70" s="834"/>
      <c r="F70" s="835" t="s">
        <v>61</v>
      </c>
      <c r="G70" s="836"/>
      <c r="H70" s="839" t="s">
        <v>243</v>
      </c>
      <c r="I70" s="840"/>
      <c r="J70" s="841" t="s">
        <v>123</v>
      </c>
      <c r="K70" s="842"/>
      <c r="L70" s="829" t="s">
        <v>124</v>
      </c>
      <c r="M70" s="822" t="s">
        <v>285</v>
      </c>
      <c r="N70" s="829" t="s">
        <v>125</v>
      </c>
      <c r="O70" s="829" t="s">
        <v>283</v>
      </c>
      <c r="P70" s="829" t="s">
        <v>286</v>
      </c>
      <c r="Q70" s="821" t="s">
        <v>44</v>
      </c>
      <c r="R70" s="151"/>
    </row>
    <row r="71" spans="1:18" ht="38.25" customHeight="1">
      <c r="A71" s="151"/>
      <c r="B71" s="831"/>
      <c r="C71" s="287" t="s">
        <v>244</v>
      </c>
      <c r="D71" s="822" t="s">
        <v>284</v>
      </c>
      <c r="E71" s="822"/>
      <c r="F71" s="837"/>
      <c r="G71" s="838"/>
      <c r="H71" s="839"/>
      <c r="I71" s="840"/>
      <c r="J71" s="841"/>
      <c r="K71" s="842"/>
      <c r="L71" s="829"/>
      <c r="M71" s="830"/>
      <c r="N71" s="829"/>
      <c r="O71" s="829"/>
      <c r="P71" s="829"/>
      <c r="Q71" s="821"/>
      <c r="R71" s="151"/>
    </row>
    <row r="72" spans="1:18" ht="25.5" customHeight="1" thickBot="1">
      <c r="A72" s="151"/>
      <c r="B72" s="823" t="s">
        <v>16</v>
      </c>
      <c r="C72" s="824"/>
      <c r="D72" s="825"/>
      <c r="E72" s="826"/>
      <c r="F72" s="825"/>
      <c r="G72" s="826"/>
      <c r="H72" s="827" t="s">
        <v>245</v>
      </c>
      <c r="I72" s="828"/>
      <c r="J72" s="825"/>
      <c r="K72" s="826"/>
      <c r="L72" s="289" t="s">
        <v>246</v>
      </c>
      <c r="M72" s="289"/>
      <c r="N72" s="289"/>
      <c r="O72" s="288" t="s">
        <v>392</v>
      </c>
      <c r="P72" s="620"/>
      <c r="Q72" s="290" t="s">
        <v>393</v>
      </c>
      <c r="R72" s="151"/>
    </row>
    <row r="73" spans="1:18" ht="15" customHeight="1">
      <c r="A73" s="151"/>
      <c r="B73" s="856" t="s">
        <v>51</v>
      </c>
      <c r="C73" s="291" t="str">
        <f>IF('IG 2 (komplex)'!D65=0," ",'IG 2 (komplex)'!D65)</f>
        <v xml:space="preserve"> </v>
      </c>
      <c r="D73" s="292" t="str">
        <f>IF('IG 2 (komplex)'!E65&gt;0,'IG 2 (komplex)'!E65," ")</f>
        <v xml:space="preserve"> </v>
      </c>
      <c r="E73" s="321" t="s">
        <v>84</v>
      </c>
      <c r="F73" s="353" t="str">
        <f>IF(D73=" "," ",'IG 1'!$H$6)</f>
        <v xml:space="preserve"> </v>
      </c>
      <c r="G73" s="355" t="s">
        <v>287</v>
      </c>
      <c r="H73" s="292" t="str">
        <f>IF(F73=" "," ",(D73*F73*C73/('IG 1'!$H$10*1000)))</f>
        <v xml:space="preserve"> </v>
      </c>
      <c r="I73" s="322" t="s">
        <v>85</v>
      </c>
      <c r="J73" s="295">
        <v>1000</v>
      </c>
      <c r="K73" s="296" t="s">
        <v>272</v>
      </c>
      <c r="L73" s="297" t="str">
        <f t="shared" si="0"/>
        <v xml:space="preserve"> </v>
      </c>
      <c r="M73" s="297" t="str">
        <f>IF(F73=" "," ",IF(OR('IG 4 Vorbelastung'!$L$38=" ",'IG 4 Vorbelastung'!$L$38=0),L73,IF(SUM($L$73:$L$77)&gt;='IG 4 Vorbelastung'!$L$38,ROUNDDOWN(L73-'IG 4 Vorbelastung'!$L$38*(C73/'IG 1'!$H$10),0),0)))</f>
        <v xml:space="preserve"> </v>
      </c>
      <c r="N73" s="298" t="str">
        <f>IF(F73=" "," ",'IG 2 (komplex)'!M65)</f>
        <v xml:space="preserve"> </v>
      </c>
      <c r="O73" s="297" t="str">
        <f t="shared" si="1"/>
        <v xml:space="preserve"> </v>
      </c>
      <c r="P73" s="299"/>
      <c r="Q73" s="300" t="str">
        <f>IF(D73=" "," ",IF(OR(AND(D73&gt;100,SUM($H$73:$H$77)&gt;5000),AND(D73=100,SUM($H$73:$H$77)&gt;5000,N73&gt;0),AND(D73&lt;100,SUM($H$73:$H$77)&gt;5000,'IG 2 (komplex)'!G65&gt;100,N73&gt;0)),O73*P73,"0 €"))</f>
        <v xml:space="preserve"> </v>
      </c>
      <c r="R73" s="151"/>
    </row>
    <row r="74" spans="1:18" ht="15" customHeight="1">
      <c r="A74" s="151"/>
      <c r="B74" s="853"/>
      <c r="C74" s="301" t="str">
        <f>IF('IG 2 (komplex)'!D66=0," ",'IG 2 (komplex)'!D66)</f>
        <v xml:space="preserve"> </v>
      </c>
      <c r="D74" s="302" t="str">
        <f>IF('IG 2 (komplex)'!E66&gt;0,'IG 2 (komplex)'!E66," ")</f>
        <v xml:space="preserve"> </v>
      </c>
      <c r="E74" s="323" t="s">
        <v>84</v>
      </c>
      <c r="F74" s="354" t="str">
        <f>IF(D74=" "," ",'IG 1'!$H$6)</f>
        <v xml:space="preserve"> </v>
      </c>
      <c r="G74" s="432" t="s">
        <v>287</v>
      </c>
      <c r="H74" s="302" t="str">
        <f>IF(F74=" "," ",(D74*F74*C74/('IG 1'!$H$10*1000)))</f>
        <v xml:space="preserve"> </v>
      </c>
      <c r="I74" s="324" t="s">
        <v>85</v>
      </c>
      <c r="J74" s="305">
        <v>1000</v>
      </c>
      <c r="K74" s="306" t="s">
        <v>272</v>
      </c>
      <c r="L74" s="307" t="str">
        <f t="shared" si="0"/>
        <v xml:space="preserve"> </v>
      </c>
      <c r="M74" s="307" t="str">
        <f>IF(F74=" "," ",IF(OR('IG 4 Vorbelastung'!$L$38=" ",'IG 4 Vorbelastung'!$L$38=0),L74,IF(SUM($L$73:$L$77)&gt;='IG 4 Vorbelastung'!$L$38,ROUNDDOWN(L74-'IG 4 Vorbelastung'!$L$38*(C74/'IG 1'!$H$10),0),0)))</f>
        <v xml:space="preserve"> </v>
      </c>
      <c r="N74" s="308" t="str">
        <f>IF(F74=" "," ",'IG 2 (komplex)'!M66)</f>
        <v xml:space="preserve"> </v>
      </c>
      <c r="O74" s="307" t="str">
        <f t="shared" si="1"/>
        <v xml:space="preserve"> </v>
      </c>
      <c r="P74" s="309"/>
      <c r="Q74" s="310" t="str">
        <f>IF(D74=" "," ",IF(OR(AND(D74&gt;100,SUM($H$73:$H$77)&gt;5000),AND(D74=100,SUM($H$73:$H$77)&gt;5000,N74&gt;0),AND(D74&lt;100,SUM($H$73:$H$77)&gt;5000,'IG 2 (komplex)'!G66&gt;100,N74&gt;0)),O74*P74,"0 €"))</f>
        <v xml:space="preserve"> </v>
      </c>
      <c r="R74" s="151"/>
    </row>
    <row r="75" spans="1:18" ht="15" customHeight="1">
      <c r="A75" s="151"/>
      <c r="B75" s="854"/>
      <c r="C75" s="301" t="str">
        <f>IF('IG 2 (komplex)'!D67=0," ",'IG 2 (komplex)'!D67)</f>
        <v xml:space="preserve"> </v>
      </c>
      <c r="D75" s="302" t="str">
        <f>IF('IG 2 (komplex)'!E67&gt;0,'IG 2 (komplex)'!E67," ")</f>
        <v xml:space="preserve"> </v>
      </c>
      <c r="E75" s="323" t="s">
        <v>84</v>
      </c>
      <c r="F75" s="354" t="str">
        <f>IF(D75=" "," ",'IG 1'!$H$6)</f>
        <v xml:space="preserve"> </v>
      </c>
      <c r="G75" s="432" t="s">
        <v>287</v>
      </c>
      <c r="H75" s="302" t="str">
        <f>IF(F75=" "," ",(D75*F75*C75/('IG 1'!$H$10*1000)))</f>
        <v xml:space="preserve"> </v>
      </c>
      <c r="I75" s="324" t="s">
        <v>85</v>
      </c>
      <c r="J75" s="305">
        <v>1000</v>
      </c>
      <c r="K75" s="306" t="s">
        <v>272</v>
      </c>
      <c r="L75" s="307" t="str">
        <f t="shared" ref="L75:L77" si="19">IF(F75=" "," ",ROUNDDOWN(H75/J75,0))</f>
        <v xml:space="preserve"> </v>
      </c>
      <c r="M75" s="307" t="str">
        <f>IF(F75=" "," ",IF(OR('IG 4 Vorbelastung'!$L$38=" ",'IG 4 Vorbelastung'!$L$38=0),L75,IF(SUM($L$73:$L$77)&gt;='IG 4 Vorbelastung'!$L$38,ROUNDDOWN(L75-'IG 4 Vorbelastung'!$L$38*(C75/'IG 1'!$H$10),0),0)))</f>
        <v xml:space="preserve"> </v>
      </c>
      <c r="N75" s="308" t="str">
        <f>IF(F75=" "," ",'IG 2 (komplex)'!M67)</f>
        <v xml:space="preserve"> </v>
      </c>
      <c r="O75" s="307" t="str">
        <f t="shared" ref="O75:O77" si="20">IF(F75=" "," ",ROUNDDOWN(M75*N75+M75,0))</f>
        <v xml:space="preserve"> </v>
      </c>
      <c r="P75" s="309"/>
      <c r="Q75" s="310" t="str">
        <f>IF(D75=" "," ",IF(OR(AND(D75&gt;100,SUM($H$73:$H$77)&gt;5000),AND(D75=100,SUM($H$73:$H$77)&gt;5000,N75&gt;0),AND(D75&lt;100,SUM($H$73:$H$77)&gt;5000,'IG 2 (komplex)'!G67&gt;100,N75&gt;0)),O75*P75,"0 €"))</f>
        <v xml:space="preserve"> </v>
      </c>
      <c r="R75" s="151"/>
    </row>
    <row r="76" spans="1:18" ht="15" customHeight="1">
      <c r="A76" s="151"/>
      <c r="B76" s="854"/>
      <c r="C76" s="301" t="str">
        <f>IF('IG 2 (komplex)'!D68=0," ",'IG 2 (komplex)'!D68)</f>
        <v xml:space="preserve"> </v>
      </c>
      <c r="D76" s="302" t="str">
        <f>IF('IG 2 (komplex)'!E68&gt;0,'IG 2 (komplex)'!E68," ")</f>
        <v xml:space="preserve"> </v>
      </c>
      <c r="E76" s="323" t="s">
        <v>84</v>
      </c>
      <c r="F76" s="354" t="str">
        <f>IF(D76=" "," ",'IG 1'!$H$6)</f>
        <v xml:space="preserve"> </v>
      </c>
      <c r="G76" s="432" t="s">
        <v>287</v>
      </c>
      <c r="H76" s="302" t="str">
        <f>IF(F76=" "," ",(D76*F76*C76/('IG 1'!$H$10*1000)))</f>
        <v xml:space="preserve"> </v>
      </c>
      <c r="I76" s="324" t="s">
        <v>85</v>
      </c>
      <c r="J76" s="305">
        <v>1000</v>
      </c>
      <c r="K76" s="306" t="s">
        <v>272</v>
      </c>
      <c r="L76" s="307" t="str">
        <f t="shared" si="19"/>
        <v xml:space="preserve"> </v>
      </c>
      <c r="M76" s="307" t="str">
        <f>IF(F76=" "," ",IF(OR('IG 4 Vorbelastung'!$L$38=" ",'IG 4 Vorbelastung'!$L$38=0),L76,IF(SUM($L$73:$L$77)&gt;='IG 4 Vorbelastung'!$L$38,ROUNDDOWN(L76-'IG 4 Vorbelastung'!$L$38*(C76/'IG 1'!$H$10),0),0)))</f>
        <v xml:space="preserve"> </v>
      </c>
      <c r="N76" s="308" t="str">
        <f>IF(F76=" "," ",'IG 2 (komplex)'!M68)</f>
        <v xml:space="preserve"> </v>
      </c>
      <c r="O76" s="307" t="str">
        <f t="shared" si="20"/>
        <v xml:space="preserve"> </v>
      </c>
      <c r="P76" s="309"/>
      <c r="Q76" s="310" t="str">
        <f>IF(D76=" "," ",IF(OR(AND(D76&gt;100,SUM($H$73:$H$77)&gt;5000),AND(D76=100,SUM($H$73:$H$77)&gt;5000,N76&gt;0),AND(D76&lt;100,SUM($H$73:$H$77)&gt;5000,'IG 2 (komplex)'!G68&gt;100,N76&gt;0)),O76*P76,"0 €"))</f>
        <v xml:space="preserve"> </v>
      </c>
      <c r="R76" s="151"/>
    </row>
    <row r="77" spans="1:18" ht="15" customHeight="1" thickBot="1">
      <c r="A77" s="151"/>
      <c r="B77" s="855"/>
      <c r="C77" s="301" t="str">
        <f>IF('IG 2 (komplex)'!D69=0," ",'IG 2 (komplex)'!D69)</f>
        <v xml:space="preserve"> </v>
      </c>
      <c r="D77" s="302" t="str">
        <f>IF('IG 2 (komplex)'!E69&gt;0,'IG 2 (komplex)'!E69," ")</f>
        <v xml:space="preserve"> </v>
      </c>
      <c r="E77" s="323" t="s">
        <v>84</v>
      </c>
      <c r="F77" s="354" t="str">
        <f>IF(D77=" "," ",'IG 1'!$H$6)</f>
        <v xml:space="preserve"> </v>
      </c>
      <c r="G77" s="432" t="s">
        <v>287</v>
      </c>
      <c r="H77" s="302" t="str">
        <f>IF(F77=" "," ",(D77*F77*C77/('IG 1'!$H$10*1000)))</f>
        <v xml:space="preserve"> </v>
      </c>
      <c r="I77" s="324" t="s">
        <v>85</v>
      </c>
      <c r="J77" s="305">
        <v>1000</v>
      </c>
      <c r="K77" s="306" t="s">
        <v>272</v>
      </c>
      <c r="L77" s="307" t="str">
        <f t="shared" si="19"/>
        <v xml:space="preserve"> </v>
      </c>
      <c r="M77" s="307" t="str">
        <f>IF(F77=" "," ",IF(OR('IG 4 Vorbelastung'!$L$38=" ",'IG 4 Vorbelastung'!$L$38=0),L77,IF(SUM($L$73:$L$77)&gt;='IG 4 Vorbelastung'!$L$38,ROUNDDOWN(L77-'IG 4 Vorbelastung'!$L$38*(C77/'IG 1'!$H$10),0),0)))</f>
        <v xml:space="preserve"> </v>
      </c>
      <c r="N77" s="308" t="str">
        <f>IF(F77=" "," ",'IG 2 (komplex)'!M69)</f>
        <v xml:space="preserve"> </v>
      </c>
      <c r="O77" s="307" t="str">
        <f t="shared" si="20"/>
        <v xml:space="preserve"> </v>
      </c>
      <c r="P77" s="319"/>
      <c r="Q77" s="310" t="str">
        <f>IF(D77=" "," ",IF(OR(AND(D77&gt;100,SUM($H$73:$H$77)&gt;5000),AND(D77=100,SUM($H$73:$H$77)&gt;5000,N77&gt;0),AND(D77&lt;100,SUM($H$73:$H$77)&gt;5000,'IG 2 (komplex)'!G69&gt;100,N77&gt;0)),O77*P77,"0 €"))</f>
        <v xml:space="preserve"> </v>
      </c>
      <c r="R77" s="151"/>
    </row>
    <row r="78" spans="1:18" ht="15" customHeight="1">
      <c r="A78" s="151"/>
      <c r="B78" s="852" t="s">
        <v>252</v>
      </c>
      <c r="C78" s="291" t="str">
        <f>IF('IG 2 (komplex)'!D70=0," ",'IG 2 (komplex)'!D70)</f>
        <v xml:space="preserve"> </v>
      </c>
      <c r="D78" s="334" t="str">
        <f>IF('IG 2 (komplex)'!E70&gt;0,'IG 2 (komplex)'!E70," ")</f>
        <v xml:space="preserve"> </v>
      </c>
      <c r="E78" s="338" t="s">
        <v>60</v>
      </c>
      <c r="F78" s="353" t="str">
        <f>IF(D78=" "," ",'IG 1'!$H$6)</f>
        <v xml:space="preserve"> </v>
      </c>
      <c r="G78" s="355" t="s">
        <v>287</v>
      </c>
      <c r="H78" s="337"/>
      <c r="I78" s="339"/>
      <c r="J78" s="295">
        <v>6000</v>
      </c>
      <c r="K78" s="124" t="s">
        <v>129</v>
      </c>
      <c r="L78" s="297" t="str">
        <f>IF(F78=" "," ",ROUNDDOWN(D78*F78*C78/('IG 1'!$H$10*J78),0))</f>
        <v xml:space="preserve"> </v>
      </c>
      <c r="M78" s="297" t="str">
        <f>IF(F78=" "," ",IF(OR('IG 4 Vorbelastung'!$L$39=" ",'IG 4 Vorbelastung'!$L$39=0),L78,IF(SUM($L$78:$L$82)&gt;='IG 4 Vorbelastung'!$L$39,ROUNDDOWN(L78-'IG 4 Vorbelastung'!$L$39*(C78/'IG 1'!$H$10),0),0)))</f>
        <v xml:space="preserve"> </v>
      </c>
      <c r="N78" s="298" t="str">
        <f>IF(F78=" "," ",'IG 2 (komplex)'!M70)</f>
        <v xml:space="preserve"> </v>
      </c>
      <c r="O78" s="297" t="str">
        <f t="shared" si="1"/>
        <v xml:space="preserve"> </v>
      </c>
      <c r="P78" s="299"/>
      <c r="Q78" s="300" t="str">
        <f>IF(D78=" "," ",IF(OR((D78&gt;2),AND(D78=2,N78&gt;0),AND(D78&lt;2,'IG 2 (komplex)'!G70&gt;2)),O78*P78,"0,00 €"))</f>
        <v xml:space="preserve"> </v>
      </c>
      <c r="R78" s="151"/>
    </row>
    <row r="79" spans="1:18" ht="15" customHeight="1">
      <c r="A79" s="151"/>
      <c r="B79" s="853"/>
      <c r="C79" s="301" t="str">
        <f>IF('IG 2 (komplex)'!D71=0," ",'IG 2 (komplex)'!D71)</f>
        <v xml:space="preserve"> </v>
      </c>
      <c r="D79" s="335" t="str">
        <f>IF('IG 2 (komplex)'!E71&gt;0,'IG 2 (komplex)'!E71," ")</f>
        <v xml:space="preserve"> </v>
      </c>
      <c r="E79" s="340" t="s">
        <v>60</v>
      </c>
      <c r="F79" s="354" t="str">
        <f>IF(D79=" "," ",'IG 1'!$H$6)</f>
        <v xml:space="preserve"> </v>
      </c>
      <c r="G79" s="432" t="s">
        <v>287</v>
      </c>
      <c r="H79" s="341"/>
      <c r="I79" s="342"/>
      <c r="J79" s="305">
        <v>6000</v>
      </c>
      <c r="K79" s="107" t="s">
        <v>129</v>
      </c>
      <c r="L79" s="307" t="str">
        <f>IF(F79=" "," ",ROUNDDOWN(D79*F79*C79/('IG 1'!$H$10*J79),0))</f>
        <v xml:space="preserve"> </v>
      </c>
      <c r="M79" s="307" t="str">
        <f>IF(F79=" "," ",IF(OR('IG 4 Vorbelastung'!$L$39=" ",'IG 4 Vorbelastung'!$L$39=0),L79,IF(SUM($L$78:$L$82)&gt;='IG 4 Vorbelastung'!$L$39,ROUNDDOWN(L79-'IG 4 Vorbelastung'!$L$39*(C79/'IG 1'!$H$10),0),0)))</f>
        <v xml:space="preserve"> </v>
      </c>
      <c r="N79" s="308" t="str">
        <f>IF(F79=" "," ",'IG 2 (komplex)'!M71)</f>
        <v xml:space="preserve"> </v>
      </c>
      <c r="O79" s="307" t="str">
        <f t="shared" si="1"/>
        <v xml:space="preserve"> </v>
      </c>
      <c r="P79" s="309"/>
      <c r="Q79" s="310" t="str">
        <f>IF(D79=" "," ",IF(OR((D79&gt;2),AND(D79=2,N79&gt;0),AND(D79&lt;2,'IG 2 (komplex)'!G71&gt;2)),O79*P79,"0 €"))</f>
        <v xml:space="preserve"> </v>
      </c>
      <c r="R79" s="151"/>
    </row>
    <row r="80" spans="1:18" ht="15" customHeight="1">
      <c r="A80" s="151"/>
      <c r="B80" s="854"/>
      <c r="C80" s="301" t="str">
        <f>IF('IG 2 (komplex)'!D72=0," ",'IG 2 (komplex)'!D72)</f>
        <v xml:space="preserve"> </v>
      </c>
      <c r="D80" s="335" t="str">
        <f>IF('IG 2 (komplex)'!E72&gt;0,'IG 2 (komplex)'!E72," ")</f>
        <v xml:space="preserve"> </v>
      </c>
      <c r="E80" s="340" t="s">
        <v>60</v>
      </c>
      <c r="F80" s="354" t="str">
        <f>IF(D80=" "," ",'IG 1'!$H$6)</f>
        <v xml:space="preserve"> </v>
      </c>
      <c r="G80" s="432" t="s">
        <v>287</v>
      </c>
      <c r="H80" s="341"/>
      <c r="I80" s="342"/>
      <c r="J80" s="305">
        <v>6000</v>
      </c>
      <c r="K80" s="107" t="s">
        <v>129</v>
      </c>
      <c r="L80" s="307" t="str">
        <f>IF(F80=" "," ",ROUNDDOWN(D80*F80*C80/('IG 1'!$H$10*J80),0))</f>
        <v xml:space="preserve"> </v>
      </c>
      <c r="M80" s="307" t="str">
        <f>IF(F80=" "," ",IF(OR('IG 4 Vorbelastung'!$L$39=" ",'IG 4 Vorbelastung'!$L$39=0),L80,IF(SUM($L$78:$L$82)&gt;='IG 4 Vorbelastung'!$L$39,ROUNDDOWN(L80-'IG 4 Vorbelastung'!$L$39*(C80/'IG 1'!$H$10),0),0)))</f>
        <v xml:space="preserve"> </v>
      </c>
      <c r="N80" s="308" t="str">
        <f>IF(F80=" "," ",'IG 2 (komplex)'!M72)</f>
        <v xml:space="preserve"> </v>
      </c>
      <c r="O80" s="307" t="str">
        <f t="shared" ref="O80:O82" si="21">IF(F80=" "," ",ROUNDDOWN(M80*N80+M80,0))</f>
        <v xml:space="preserve"> </v>
      </c>
      <c r="P80" s="309"/>
      <c r="Q80" s="310" t="str">
        <f>IF(D80=" "," ",IF(OR((D80&gt;2),AND(D80=2,N80&gt;0),AND(D80&lt;2,'IG 2 (komplex)'!G72&gt;2)),O80*P80,"0 €"))</f>
        <v xml:space="preserve"> </v>
      </c>
      <c r="R80" s="151"/>
    </row>
    <row r="81" spans="1:19" ht="15" customHeight="1">
      <c r="A81" s="151"/>
      <c r="B81" s="854"/>
      <c r="C81" s="301" t="str">
        <f>IF('IG 2 (komplex)'!D73=0," ",'IG 2 (komplex)'!D73)</f>
        <v xml:space="preserve"> </v>
      </c>
      <c r="D81" s="335" t="str">
        <f>IF('IG 2 (komplex)'!E73&gt;0,'IG 2 (komplex)'!E73," ")</f>
        <v xml:space="preserve"> </v>
      </c>
      <c r="E81" s="340" t="s">
        <v>60</v>
      </c>
      <c r="F81" s="354" t="str">
        <f>IF(D81=" "," ",'IG 1'!$H$6)</f>
        <v xml:space="preserve"> </v>
      </c>
      <c r="G81" s="432" t="s">
        <v>287</v>
      </c>
      <c r="H81" s="341"/>
      <c r="I81" s="342"/>
      <c r="J81" s="305">
        <v>6000</v>
      </c>
      <c r="K81" s="107" t="s">
        <v>129</v>
      </c>
      <c r="L81" s="307" t="str">
        <f>IF(F81=" "," ",ROUNDDOWN(D81*F81*C81/('IG 1'!$H$10*J81),0))</f>
        <v xml:space="preserve"> </v>
      </c>
      <c r="M81" s="307" t="str">
        <f>IF(F81=" "," ",IF(OR('IG 4 Vorbelastung'!$L$39=" ",'IG 4 Vorbelastung'!$L$39=0),L81,IF(SUM($L$78:$L$82)&gt;='IG 4 Vorbelastung'!$L$39,ROUNDDOWN(L81-'IG 4 Vorbelastung'!$L$39*(C81/'IG 1'!$H$10),0),0)))</f>
        <v xml:space="preserve"> </v>
      </c>
      <c r="N81" s="308" t="str">
        <f>IF(F81=" "," ",'IG 2 (komplex)'!M73)</f>
        <v xml:space="preserve"> </v>
      </c>
      <c r="O81" s="307" t="str">
        <f t="shared" si="21"/>
        <v xml:space="preserve"> </v>
      </c>
      <c r="P81" s="309"/>
      <c r="Q81" s="310" t="str">
        <f>IF(D81=" "," ",IF(OR((D81&gt;2),AND(D81=2,N81&gt;0),AND(D81&lt;2,'IG 2 (komplex)'!G73&gt;2)),O81*P81,"0 €"))</f>
        <v xml:space="preserve"> </v>
      </c>
      <c r="R81" s="151"/>
    </row>
    <row r="82" spans="1:19" ht="15" customHeight="1" thickBot="1">
      <c r="A82" s="151"/>
      <c r="B82" s="855"/>
      <c r="C82" s="311" t="str">
        <f>IF('IG 2 (komplex)'!D74=0," ",'IG 2 (komplex)'!D74)</f>
        <v xml:space="preserve"> </v>
      </c>
      <c r="D82" s="336" t="str">
        <f>IF('IG 2 (komplex)'!E74&gt;0,'IG 2 (komplex)'!E74," ")</f>
        <v xml:space="preserve"> </v>
      </c>
      <c r="E82" s="343" t="s">
        <v>60</v>
      </c>
      <c r="F82" s="433" t="str">
        <f>IF(D82=" "," ",'IG 1'!$H$6)</f>
        <v xml:space="preserve"> </v>
      </c>
      <c r="G82" s="434" t="s">
        <v>287</v>
      </c>
      <c r="H82" s="344"/>
      <c r="I82" s="345"/>
      <c r="J82" s="315">
        <v>6000</v>
      </c>
      <c r="K82" s="108" t="s">
        <v>129</v>
      </c>
      <c r="L82" s="317" t="str">
        <f>IF(F82=" "," ",ROUNDDOWN(D82*F82*C82/('IG 1'!$H$10*J82),0))</f>
        <v xml:space="preserve"> </v>
      </c>
      <c r="M82" s="317" t="str">
        <f>IF(F82=" "," ",IF(OR('IG 4 Vorbelastung'!$L$39=" ",'IG 4 Vorbelastung'!$L$39=0),L82,IF(SUM($L$78:$L$82)&gt;='IG 4 Vorbelastung'!$L$39,ROUNDDOWN(L82-'IG 4 Vorbelastung'!$L$39*(C82/'IG 1'!$H$10),0),0)))</f>
        <v xml:space="preserve"> </v>
      </c>
      <c r="N82" s="318" t="str">
        <f>IF(F82=" "," ",'IG 2 (komplex)'!M74)</f>
        <v xml:space="preserve"> </v>
      </c>
      <c r="O82" s="317" t="str">
        <f t="shared" si="21"/>
        <v xml:space="preserve"> </v>
      </c>
      <c r="P82" s="319"/>
      <c r="Q82" s="320" t="str">
        <f>IF(D82=" "," ",IF(OR((D82&gt;2),AND(D82=2,N82&gt;0),AND(D82&lt;2,'IG 2 (komplex)'!G74&gt;2)),O82*P82,"0 €"))</f>
        <v xml:space="preserve"> </v>
      </c>
      <c r="R82" s="151"/>
    </row>
    <row r="83" spans="1:19" ht="18" customHeight="1" thickBot="1">
      <c r="A83" s="151"/>
      <c r="B83" s="159"/>
      <c r="C83" s="159"/>
      <c r="D83" s="159"/>
      <c r="E83" s="159"/>
      <c r="F83" s="857" t="s">
        <v>247</v>
      </c>
      <c r="G83" s="857"/>
      <c r="H83" s="857"/>
      <c r="I83" s="857"/>
      <c r="J83" s="857"/>
      <c r="K83" s="857"/>
      <c r="L83" s="857"/>
      <c r="M83" s="857"/>
      <c r="N83" s="857"/>
      <c r="O83" s="857"/>
      <c r="P83" s="858"/>
      <c r="Q83" s="325" t="str">
        <f>IF(AND(Q9=" ",Q14=" ",Q19=" ",Q24=" ",Q40=" ",Q45=" ",Q50=" ",Q55=" ",Q60=" ",Q73=" ",Q78=" ")," ",SUM(Q9:Q82))</f>
        <v xml:space="preserve"> </v>
      </c>
      <c r="R83" s="151"/>
    </row>
    <row r="84" spans="1:19" ht="6" customHeight="1">
      <c r="A84" s="151"/>
      <c r="B84" s="175"/>
      <c r="C84" s="175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</row>
    <row r="85" spans="1:19" ht="15.75" customHeight="1">
      <c r="A85" s="151"/>
      <c r="B85" s="859" t="s">
        <v>248</v>
      </c>
      <c r="C85" s="859"/>
      <c r="D85" s="859"/>
      <c r="E85" s="859"/>
      <c r="F85" s="859"/>
      <c r="G85" s="859"/>
      <c r="H85" s="859"/>
      <c r="I85" s="859"/>
      <c r="J85" s="859"/>
      <c r="K85" s="859"/>
      <c r="L85" s="859"/>
      <c r="M85" s="859"/>
      <c r="N85" s="859"/>
      <c r="O85" s="859"/>
      <c r="P85" s="860"/>
      <c r="Q85" s="326" t="str">
        <f>IF(AND(Q9=" ",Q14=" ",Q19=" ",Q24=" ",Q40=" ",Q45=" ",Q50=" ",Q55=" ",Q60=" ",Q73=" ",Q78=" ")," ",((SUM(O9:O82)-SUM(M9:M82))*17.9))</f>
        <v xml:space="preserve"> </v>
      </c>
      <c r="R85" s="151"/>
      <c r="S85" s="327"/>
    </row>
    <row r="86" spans="1:19" ht="6" customHeight="1">
      <c r="A86" s="151"/>
      <c r="B86" s="175"/>
      <c r="C86" s="175"/>
      <c r="D86" s="151"/>
      <c r="E86" s="151"/>
      <c r="F86" s="151"/>
      <c r="G86" s="151"/>
      <c r="H86" s="151"/>
      <c r="I86" s="151"/>
      <c r="J86" s="861"/>
      <c r="K86" s="861"/>
      <c r="L86" s="861"/>
      <c r="M86" s="861"/>
      <c r="N86" s="861"/>
      <c r="O86" s="861"/>
      <c r="P86" s="861"/>
      <c r="Q86" s="151"/>
      <c r="R86" s="151"/>
    </row>
    <row r="87" spans="1:19" ht="15.75" customHeight="1">
      <c r="A87" s="151"/>
      <c r="B87" s="328"/>
      <c r="C87" s="328"/>
      <c r="D87" s="328"/>
      <c r="E87" s="328"/>
      <c r="F87" s="328"/>
      <c r="G87" s="328"/>
      <c r="H87" s="859" t="s">
        <v>249</v>
      </c>
      <c r="I87" s="859"/>
      <c r="J87" s="859"/>
      <c r="K87" s="859"/>
      <c r="L87" s="859"/>
      <c r="M87" s="859"/>
      <c r="N87" s="859"/>
      <c r="O87" s="859"/>
      <c r="P87" s="860"/>
      <c r="Q87" s="329" t="str">
        <f>IF(AND(Q9=" ",Q14=" ",Q19=" ",Q24=" ",Q40=" ",Q45=" ",Q50=" ",Q55=" ",Q60=" ",Q73=" ",Q78=" ")," ",Q83-Q85)</f>
        <v xml:space="preserve"> </v>
      </c>
      <c r="R87" s="151"/>
    </row>
    <row r="88" spans="1:19" ht="8.25" customHeight="1">
      <c r="A88" s="151"/>
      <c r="B88" s="328"/>
      <c r="C88" s="328"/>
      <c r="D88" s="328"/>
      <c r="E88" s="328"/>
      <c r="F88" s="328"/>
      <c r="G88" s="328"/>
      <c r="H88" s="623"/>
      <c r="I88" s="623"/>
      <c r="J88" s="623"/>
      <c r="K88" s="623"/>
      <c r="L88" s="623"/>
      <c r="M88" s="623"/>
      <c r="N88" s="623"/>
      <c r="O88" s="623"/>
      <c r="P88" s="622"/>
      <c r="Q88" s="449"/>
      <c r="R88" s="151"/>
    </row>
    <row r="89" spans="1:19" ht="13.5" customHeight="1">
      <c r="A89" s="151"/>
      <c r="B89" s="328" t="s">
        <v>250</v>
      </c>
      <c r="C89" s="328"/>
      <c r="D89" s="328"/>
      <c r="E89" s="328"/>
      <c r="F89" s="328"/>
      <c r="G89" s="328"/>
      <c r="H89" s="328"/>
      <c r="I89" s="328"/>
      <c r="J89" s="330"/>
      <c r="K89" s="328"/>
      <c r="L89" s="328"/>
      <c r="M89" s="328"/>
      <c r="N89" s="328"/>
      <c r="O89" s="328"/>
      <c r="P89" s="328"/>
      <c r="Q89" s="328"/>
      <c r="R89" s="151"/>
    </row>
    <row r="90" spans="1:19" ht="3.75" customHeight="1">
      <c r="A90" s="151"/>
      <c r="B90" s="328"/>
      <c r="C90" s="328"/>
      <c r="D90" s="328"/>
      <c r="E90" s="328"/>
      <c r="F90" s="328"/>
      <c r="G90" s="328"/>
      <c r="H90" s="328"/>
      <c r="I90" s="328"/>
      <c r="J90" s="330"/>
      <c r="K90" s="328"/>
      <c r="L90" s="328"/>
      <c r="M90" s="328"/>
      <c r="N90" s="328"/>
      <c r="O90" s="328"/>
      <c r="P90" s="328"/>
      <c r="Q90" s="328"/>
      <c r="R90" s="151"/>
    </row>
    <row r="91" spans="1:19" ht="20.149999999999999" customHeight="1">
      <c r="A91" s="151"/>
      <c r="B91" s="862"/>
      <c r="C91" s="862"/>
      <c r="D91" s="862"/>
      <c r="E91" s="862"/>
      <c r="F91" s="862"/>
      <c r="G91" s="862"/>
      <c r="H91" s="862"/>
      <c r="I91" s="862"/>
      <c r="J91" s="862"/>
      <c r="K91" s="862"/>
      <c r="L91" s="862"/>
      <c r="M91" s="862"/>
      <c r="N91" s="862"/>
      <c r="O91" s="862"/>
      <c r="P91" s="862"/>
      <c r="Q91" s="862"/>
      <c r="R91" s="151"/>
    </row>
    <row r="92" spans="1:19" ht="20.149999999999999" customHeight="1">
      <c r="A92" s="151"/>
      <c r="B92" s="845"/>
      <c r="C92" s="845"/>
      <c r="D92" s="845"/>
      <c r="E92" s="845"/>
      <c r="F92" s="845"/>
      <c r="G92" s="845"/>
      <c r="H92" s="845"/>
      <c r="I92" s="845"/>
      <c r="J92" s="845"/>
      <c r="K92" s="845"/>
      <c r="L92" s="845"/>
      <c r="M92" s="845"/>
      <c r="N92" s="845"/>
      <c r="O92" s="845"/>
      <c r="P92" s="845"/>
      <c r="Q92" s="845"/>
      <c r="R92" s="151"/>
    </row>
    <row r="93" spans="1:19" ht="20.149999999999999" customHeight="1">
      <c r="A93" s="151"/>
      <c r="B93" s="845"/>
      <c r="C93" s="845"/>
      <c r="D93" s="845"/>
      <c r="E93" s="845"/>
      <c r="F93" s="845"/>
      <c r="G93" s="845"/>
      <c r="H93" s="845"/>
      <c r="I93" s="845"/>
      <c r="J93" s="845"/>
      <c r="K93" s="845"/>
      <c r="L93" s="845"/>
      <c r="M93" s="845"/>
      <c r="N93" s="845"/>
      <c r="O93" s="845"/>
      <c r="P93" s="845"/>
      <c r="Q93" s="845"/>
      <c r="R93" s="151"/>
    </row>
    <row r="94" spans="1:19" ht="20.149999999999999" customHeight="1">
      <c r="A94" s="151"/>
      <c r="B94" s="845"/>
      <c r="C94" s="845"/>
      <c r="D94" s="845"/>
      <c r="E94" s="845"/>
      <c r="F94" s="845"/>
      <c r="G94" s="845"/>
      <c r="H94" s="845"/>
      <c r="I94" s="845"/>
      <c r="J94" s="845"/>
      <c r="K94" s="845"/>
      <c r="L94" s="845"/>
      <c r="M94" s="845"/>
      <c r="N94" s="845"/>
      <c r="O94" s="845"/>
      <c r="P94" s="845"/>
      <c r="Q94" s="845"/>
      <c r="R94" s="151"/>
    </row>
    <row r="95" spans="1:19" ht="20.149999999999999" customHeight="1">
      <c r="A95" s="151"/>
      <c r="B95" s="845"/>
      <c r="C95" s="845"/>
      <c r="D95" s="845"/>
      <c r="E95" s="845"/>
      <c r="F95" s="845"/>
      <c r="G95" s="845"/>
      <c r="H95" s="845"/>
      <c r="I95" s="845"/>
      <c r="J95" s="845"/>
      <c r="K95" s="845"/>
      <c r="L95" s="845"/>
      <c r="M95" s="845"/>
      <c r="N95" s="845"/>
      <c r="O95" s="845"/>
      <c r="P95" s="845"/>
      <c r="Q95" s="845"/>
      <c r="R95" s="151"/>
    </row>
    <row r="96" spans="1:19" ht="20.149999999999999" customHeight="1">
      <c r="A96" s="151"/>
      <c r="B96" s="845"/>
      <c r="C96" s="845"/>
      <c r="D96" s="845"/>
      <c r="E96" s="845"/>
      <c r="F96" s="845"/>
      <c r="G96" s="845"/>
      <c r="H96" s="845"/>
      <c r="I96" s="845"/>
      <c r="J96" s="845"/>
      <c r="K96" s="845"/>
      <c r="L96" s="845"/>
      <c r="M96" s="845"/>
      <c r="N96" s="845"/>
      <c r="O96" s="845"/>
      <c r="P96" s="845"/>
      <c r="Q96" s="845"/>
      <c r="R96" s="151"/>
    </row>
    <row r="97" spans="1:18" ht="19.5" customHeight="1">
      <c r="A97" s="151"/>
      <c r="B97" s="850" t="s">
        <v>413</v>
      </c>
      <c r="C97" s="850"/>
      <c r="D97" s="850"/>
      <c r="E97" s="850"/>
      <c r="F97" s="850"/>
      <c r="G97" s="850"/>
      <c r="H97" s="850"/>
      <c r="I97" s="850"/>
      <c r="J97" s="850"/>
      <c r="K97" s="850"/>
      <c r="L97" s="850"/>
      <c r="M97" s="850"/>
      <c r="N97" s="850"/>
      <c r="O97" s="850"/>
      <c r="P97" s="850"/>
      <c r="Q97" s="850"/>
      <c r="R97" s="151"/>
    </row>
    <row r="98" spans="1:18">
      <c r="A98" s="151"/>
      <c r="B98" s="851" t="s">
        <v>251</v>
      </c>
      <c r="C98" s="851"/>
      <c r="D98" s="851"/>
      <c r="E98" s="851"/>
      <c r="F98" s="851"/>
      <c r="G98" s="851"/>
      <c r="H98" s="851"/>
      <c r="I98" s="851"/>
      <c r="J98" s="851"/>
      <c r="K98" s="851"/>
      <c r="L98" s="851"/>
      <c r="M98" s="851"/>
      <c r="N98" s="851"/>
      <c r="O98" s="851"/>
      <c r="P98" s="851"/>
      <c r="Q98" s="851"/>
      <c r="R98" s="151"/>
    </row>
    <row r="99" spans="1:18" ht="13">
      <c r="B99" s="331"/>
      <c r="C99" s="331"/>
      <c r="H99" s="332"/>
      <c r="I99" s="332"/>
    </row>
    <row r="100" spans="1:18" ht="13">
      <c r="H100" s="332"/>
      <c r="I100" s="332"/>
      <c r="L100" s="332"/>
      <c r="M100" s="332"/>
    </row>
    <row r="101" spans="1:18" ht="13">
      <c r="L101" s="332"/>
      <c r="M101" s="332"/>
    </row>
    <row r="103" spans="1:18" ht="13">
      <c r="J103" s="333"/>
      <c r="K103" s="333"/>
      <c r="L103" s="333"/>
      <c r="M103" s="333"/>
    </row>
    <row r="104" spans="1:18" ht="13">
      <c r="L104" s="333"/>
      <c r="M104" s="333"/>
    </row>
  </sheetData>
  <sheetProtection algorithmName="SHA-512" hashValue="bkPhSHjXhsrqLueC7433aWp1X0N0MIF7q9XrwGWGgyIhJc7nsJuS9dW57GAgJxMk9bJyTf2y7Thh7B3Bi3HS4w==" saltValue="/huK1vQyDe3oTyhWNTJWDQ==" spinCount="100000" sheet="1" objects="1" scenarios="1"/>
  <mergeCells count="92">
    <mergeCell ref="Q37:Q38"/>
    <mergeCell ref="D36:E36"/>
    <mergeCell ref="F36:G36"/>
    <mergeCell ref="H36:I36"/>
    <mergeCell ref="J36:K36"/>
    <mergeCell ref="B37:B38"/>
    <mergeCell ref="C37:E37"/>
    <mergeCell ref="F37:G38"/>
    <mergeCell ref="H37:I38"/>
    <mergeCell ref="J37:K38"/>
    <mergeCell ref="E1:P1"/>
    <mergeCell ref="Q6:Q7"/>
    <mergeCell ref="D7:E7"/>
    <mergeCell ref="D5:E5"/>
    <mergeCell ref="H5:I5"/>
    <mergeCell ref="J5:K5"/>
    <mergeCell ref="C6:E6"/>
    <mergeCell ref="H6:I7"/>
    <mergeCell ref="J6:K7"/>
    <mergeCell ref="B1:D1"/>
    <mergeCell ref="B2:D2"/>
    <mergeCell ref="M6:M7"/>
    <mergeCell ref="B4:L4"/>
    <mergeCell ref="F5:G5"/>
    <mergeCell ref="K2:P2"/>
    <mergeCell ref="E2:J2"/>
    <mergeCell ref="B97:Q97"/>
    <mergeCell ref="B24:B28"/>
    <mergeCell ref="B93:Q93"/>
    <mergeCell ref="B98:Q98"/>
    <mergeCell ref="B40:B44"/>
    <mergeCell ref="B45:B49"/>
    <mergeCell ref="B50:B54"/>
    <mergeCell ref="B55:B59"/>
    <mergeCell ref="B60:B64"/>
    <mergeCell ref="F83:P83"/>
    <mergeCell ref="B85:P85"/>
    <mergeCell ref="J86:P86"/>
    <mergeCell ref="H87:P87"/>
    <mergeCell ref="B91:Q91"/>
    <mergeCell ref="B73:B77"/>
    <mergeCell ref="B78:B82"/>
    <mergeCell ref="B19:B23"/>
    <mergeCell ref="L6:L7"/>
    <mergeCell ref="N6:N7"/>
    <mergeCell ref="O6:O7"/>
    <mergeCell ref="P6:P7"/>
    <mergeCell ref="D8:E8"/>
    <mergeCell ref="H8:I8"/>
    <mergeCell ref="J8:K8"/>
    <mergeCell ref="B9:B13"/>
    <mergeCell ref="B14:B18"/>
    <mergeCell ref="B8:C8"/>
    <mergeCell ref="F6:G7"/>
    <mergeCell ref="F8:G8"/>
    <mergeCell ref="B6:B7"/>
    <mergeCell ref="B39:C39"/>
    <mergeCell ref="D39:E39"/>
    <mergeCell ref="F39:G39"/>
    <mergeCell ref="H39:I39"/>
    <mergeCell ref="B96:Q96"/>
    <mergeCell ref="B92:Q92"/>
    <mergeCell ref="B94:Q94"/>
    <mergeCell ref="B95:Q95"/>
    <mergeCell ref="J70:K71"/>
    <mergeCell ref="P37:P38"/>
    <mergeCell ref="D69:E69"/>
    <mergeCell ref="F69:G69"/>
    <mergeCell ref="H69:I69"/>
    <mergeCell ref="J69:K69"/>
    <mergeCell ref="J39:K39"/>
    <mergeCell ref="L37:L38"/>
    <mergeCell ref="M37:M38"/>
    <mergeCell ref="N37:N38"/>
    <mergeCell ref="O37:O38"/>
    <mergeCell ref="D38:E38"/>
    <mergeCell ref="Q70:Q71"/>
    <mergeCell ref="D71:E71"/>
    <mergeCell ref="B72:C72"/>
    <mergeCell ref="D72:E72"/>
    <mergeCell ref="F72:G72"/>
    <mergeCell ref="H72:I72"/>
    <mergeCell ref="J72:K72"/>
    <mergeCell ref="L70:L71"/>
    <mergeCell ref="M70:M71"/>
    <mergeCell ref="N70:N71"/>
    <mergeCell ref="O70:O71"/>
    <mergeCell ref="P70:P71"/>
    <mergeCell ref="B70:B71"/>
    <mergeCell ref="C70:E70"/>
    <mergeCell ref="F70:G71"/>
    <mergeCell ref="H70:I71"/>
  </mergeCells>
  <pageMargins left="0.59055118110236227" right="0.39370078740157483" top="0.98425196850393704" bottom="0.59055118110236227" header="0.39370078740157483" footer="0.31496062992125984"/>
  <pageSetup paperSize="9" scale="90" orientation="landscape" r:id="rId1"/>
  <headerFooter alignWithMargins="0"/>
  <rowBreaks count="2" manualBreakCount="2">
    <brk id="32" max="16" man="1"/>
    <brk id="65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1:W36"/>
  <sheetViews>
    <sheetView showGridLines="0" topLeftCell="A16" zoomScaleNormal="100" zoomScaleSheetLayoutView="100" workbookViewId="0">
      <selection activeCell="B30" sqref="B30:W30"/>
    </sheetView>
  </sheetViews>
  <sheetFormatPr baseColWidth="10" defaultColWidth="11.453125" defaultRowHeight="12.5"/>
  <cols>
    <col min="1" max="1" width="3.7265625" style="149" customWidth="1"/>
    <col min="2" max="2" width="2.81640625" style="149" customWidth="1"/>
    <col min="3" max="3" width="12.453125" style="149" customWidth="1"/>
    <col min="4" max="4" width="3.26953125" style="149" customWidth="1"/>
    <col min="5" max="6" width="5.54296875" style="149" customWidth="1"/>
    <col min="7" max="7" width="3.26953125" style="149" customWidth="1"/>
    <col min="8" max="8" width="3.54296875" style="149" customWidth="1"/>
    <col min="9" max="9" width="3.7265625" style="149" customWidth="1"/>
    <col min="10" max="10" width="3.1796875" style="149" customWidth="1"/>
    <col min="11" max="11" width="4" style="149" customWidth="1"/>
    <col min="12" max="12" width="3.7265625" style="149" customWidth="1"/>
    <col min="13" max="13" width="9" style="149" customWidth="1"/>
    <col min="14" max="14" width="2.81640625" style="149" customWidth="1"/>
    <col min="15" max="15" width="4.7265625" style="149" customWidth="1"/>
    <col min="16" max="16" width="2.81640625" style="149" customWidth="1"/>
    <col min="17" max="17" width="6.81640625" style="149" customWidth="1"/>
    <col min="18" max="18" width="7.54296875" style="149" customWidth="1"/>
    <col min="19" max="19" width="7" style="149" customWidth="1"/>
    <col min="20" max="20" width="2.26953125" style="149" customWidth="1"/>
    <col min="21" max="22" width="9.7265625" style="149" customWidth="1"/>
    <col min="23" max="23" width="4.54296875" style="149" customWidth="1"/>
    <col min="24" max="24" width="1.81640625" style="149" customWidth="1"/>
    <col min="25" max="16384" width="11.453125" style="149"/>
  </cols>
  <sheetData>
    <row r="1" spans="1:23" ht="23.25" customHeight="1">
      <c r="A1" s="421" t="s">
        <v>114</v>
      </c>
      <c r="B1" s="218"/>
      <c r="C1" s="218"/>
      <c r="D1" s="420"/>
      <c r="E1" s="420"/>
      <c r="F1" s="707" t="s">
        <v>109</v>
      </c>
      <c r="G1" s="707"/>
      <c r="H1" s="707"/>
      <c r="I1" s="707"/>
      <c r="J1" s="707"/>
      <c r="K1" s="707"/>
      <c r="L1" s="707"/>
      <c r="M1" s="707"/>
      <c r="N1" s="707"/>
      <c r="O1" s="707"/>
      <c r="P1" s="707"/>
      <c r="Q1" s="707"/>
      <c r="R1" s="707"/>
      <c r="S1" s="707"/>
      <c r="T1" s="707"/>
      <c r="U1" s="218"/>
      <c r="V1" s="885" t="s">
        <v>380</v>
      </c>
      <c r="W1" s="708"/>
    </row>
    <row r="2" spans="1:23" ht="18" customHeight="1">
      <c r="A2" s="883" t="str">
        <f>IF(Festsetzungsbescheid!H25&gt;0,Festsetzungsbescheid!H25," ")</f>
        <v xml:space="preserve"> </v>
      </c>
      <c r="B2" s="884"/>
      <c r="C2" s="884"/>
      <c r="D2" s="718" t="s">
        <v>381</v>
      </c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  <c r="S2" s="718"/>
      <c r="T2" s="718"/>
      <c r="U2" s="718"/>
      <c r="V2" s="717"/>
      <c r="W2" s="866"/>
    </row>
    <row r="3" spans="1:23" ht="16" customHeight="1">
      <c r="A3" s="151"/>
      <c r="B3" s="151"/>
      <c r="C3" s="151"/>
      <c r="D3" s="151"/>
      <c r="E3" s="151"/>
      <c r="F3" s="151"/>
      <c r="G3" s="879"/>
      <c r="H3" s="879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</row>
    <row r="4" spans="1:23" ht="16" customHeight="1">
      <c r="A4" s="418" t="s">
        <v>257</v>
      </c>
      <c r="B4" s="874" t="s">
        <v>373</v>
      </c>
      <c r="C4" s="874"/>
      <c r="D4" s="874"/>
      <c r="E4" s="874"/>
      <c r="F4" s="874"/>
      <c r="G4" s="874"/>
      <c r="H4" s="874"/>
      <c r="I4" s="874"/>
      <c r="J4" s="874"/>
      <c r="K4" s="874"/>
      <c r="L4" s="874"/>
      <c r="M4" s="874"/>
      <c r="N4" s="874"/>
      <c r="O4" s="874"/>
      <c r="P4" s="874"/>
      <c r="Q4" s="874"/>
      <c r="R4" s="874"/>
      <c r="S4" s="874"/>
      <c r="T4" s="874"/>
      <c r="U4" s="874"/>
      <c r="V4" s="874"/>
      <c r="W4" s="874"/>
    </row>
    <row r="5" spans="1:23" ht="10" customHeight="1">
      <c r="A5" s="418"/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151"/>
    </row>
    <row r="6" spans="1:23" ht="16" customHeight="1">
      <c r="A6" s="154"/>
      <c r="B6" s="154"/>
      <c r="C6" s="607"/>
      <c r="D6" s="878" t="s">
        <v>374</v>
      </c>
      <c r="E6" s="878"/>
      <c r="F6" s="878"/>
      <c r="G6" s="878"/>
      <c r="H6" s="878"/>
      <c r="I6" s="880" t="str">
        <f>IF(ISBLANK(C6)," ",IF(C6=0,0,ROUNDDOWN(C6,0)*18))</f>
        <v xml:space="preserve"> </v>
      </c>
      <c r="J6" s="880"/>
      <c r="K6" s="880"/>
      <c r="L6" s="878" t="s">
        <v>426</v>
      </c>
      <c r="M6" s="878"/>
      <c r="N6" s="878"/>
      <c r="O6" s="878"/>
      <c r="P6" s="881">
        <v>35.79</v>
      </c>
      <c r="Q6" s="881"/>
      <c r="R6" s="364" t="s">
        <v>369</v>
      </c>
      <c r="S6" s="151"/>
      <c r="T6" s="540"/>
      <c r="U6" s="882" t="str">
        <f>IF(ISBLANK(C6)," ",IF(C6=0,0,ROUND(I6*P6,2)))</f>
        <v xml:space="preserve"> </v>
      </c>
      <c r="V6" s="882"/>
      <c r="W6" s="151"/>
    </row>
    <row r="7" spans="1:23" ht="16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</row>
    <row r="8" spans="1:23" ht="16" customHeight="1">
      <c r="A8" s="151"/>
      <c r="B8" s="151"/>
      <c r="C8" s="371" t="s">
        <v>375</v>
      </c>
      <c r="D8" s="151"/>
      <c r="E8" s="151"/>
      <c r="F8" s="151"/>
      <c r="G8" s="543"/>
      <c r="H8" s="371" t="s">
        <v>378</v>
      </c>
      <c r="I8" s="151"/>
      <c r="J8" s="151"/>
      <c r="K8" s="37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</row>
    <row r="9" spans="1:23" ht="6" customHeight="1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</row>
    <row r="10" spans="1:23" ht="16" customHeight="1">
      <c r="A10" s="151"/>
      <c r="B10" s="151"/>
      <c r="C10" s="151"/>
      <c r="D10" s="151"/>
      <c r="E10" s="151"/>
      <c r="F10" s="151"/>
      <c r="G10" s="543"/>
      <c r="H10" s="371" t="s">
        <v>379</v>
      </c>
      <c r="I10" s="151"/>
      <c r="J10" s="151"/>
      <c r="K10" s="37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</row>
    <row r="11" spans="1:23" ht="16" customHeight="1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</row>
    <row r="12" spans="1:23" ht="16" customHeight="1">
      <c r="A12" s="151"/>
      <c r="B12" s="543"/>
      <c r="C12" s="371" t="s">
        <v>377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384"/>
      <c r="O12" s="384"/>
      <c r="P12" s="384"/>
      <c r="Q12" s="384"/>
      <c r="R12" s="384"/>
      <c r="S12" s="384"/>
      <c r="T12" s="384"/>
      <c r="U12" s="384"/>
      <c r="V12" s="384"/>
      <c r="W12" s="384"/>
    </row>
    <row r="13" spans="1:23" ht="8.15" customHeight="1">
      <c r="A13" s="151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371"/>
      <c r="P13" s="541"/>
      <c r="Q13" s="541"/>
      <c r="R13" s="541"/>
      <c r="S13" s="541"/>
      <c r="T13" s="151"/>
      <c r="U13" s="151"/>
      <c r="V13" s="151"/>
      <c r="W13" s="151"/>
    </row>
    <row r="14" spans="1:23" ht="16" customHeight="1">
      <c r="A14" s="151"/>
      <c r="B14" s="151"/>
      <c r="C14" s="151"/>
      <c r="D14" s="543"/>
      <c r="E14" s="873" t="s">
        <v>370</v>
      </c>
      <c r="F14" s="872"/>
      <c r="G14" s="872"/>
      <c r="H14" s="872"/>
      <c r="I14" s="872"/>
      <c r="J14" s="872"/>
      <c r="K14" s="872"/>
      <c r="L14" s="872"/>
      <c r="M14" s="872"/>
      <c r="N14" s="384"/>
      <c r="O14" s="384"/>
      <c r="P14" s="384"/>
      <c r="Q14" s="384"/>
      <c r="R14" s="384"/>
      <c r="S14" s="384"/>
      <c r="T14" s="384"/>
      <c r="U14" s="384"/>
      <c r="V14" s="151"/>
      <c r="W14" s="151"/>
    </row>
    <row r="15" spans="1:23" ht="6" customHeight="1">
      <c r="A15" s="151"/>
      <c r="B15" s="151"/>
      <c r="C15" s="151"/>
      <c r="D15" s="151"/>
      <c r="E15" s="541"/>
      <c r="F15" s="541"/>
      <c r="G15" s="541"/>
      <c r="H15" s="541"/>
      <c r="I15" s="541"/>
      <c r="J15" s="541"/>
      <c r="K15" s="541"/>
      <c r="L15" s="541"/>
      <c r="M15" s="541"/>
      <c r="N15" s="384"/>
      <c r="O15" s="384"/>
      <c r="P15" s="384"/>
      <c r="Q15" s="384"/>
      <c r="R15" s="384"/>
      <c r="S15" s="384"/>
      <c r="T15" s="384"/>
      <c r="U15" s="384"/>
      <c r="V15" s="151"/>
      <c r="W15" s="151"/>
    </row>
    <row r="16" spans="1:23" ht="16" customHeight="1">
      <c r="A16" s="151"/>
      <c r="B16" s="151"/>
      <c r="C16" s="151"/>
      <c r="D16" s="543"/>
      <c r="E16" s="873" t="s">
        <v>371</v>
      </c>
      <c r="F16" s="872"/>
      <c r="G16" s="872"/>
      <c r="H16" s="872"/>
      <c r="I16" s="872"/>
      <c r="J16" s="872"/>
      <c r="K16" s="872"/>
      <c r="L16" s="872"/>
      <c r="M16" s="872"/>
      <c r="N16" s="384"/>
      <c r="O16" s="384"/>
      <c r="P16" s="384"/>
      <c r="Q16" s="384"/>
      <c r="R16" s="368"/>
      <c r="S16" s="368"/>
      <c r="T16" s="368"/>
      <c r="U16" s="368"/>
      <c r="V16" s="368"/>
      <c r="W16" s="368"/>
    </row>
    <row r="17" spans="1:23" ht="6" customHeight="1">
      <c r="A17" s="151"/>
      <c r="B17" s="151"/>
      <c r="C17" s="151"/>
      <c r="D17" s="384"/>
      <c r="E17" s="384"/>
      <c r="F17" s="384"/>
      <c r="G17" s="384"/>
      <c r="H17" s="384"/>
      <c r="I17" s="384"/>
      <c r="J17" s="384"/>
      <c r="K17" s="384"/>
      <c r="L17" s="541"/>
      <c r="M17" s="541"/>
      <c r="N17" s="384"/>
      <c r="O17" s="384"/>
      <c r="P17" s="384"/>
      <c r="Q17" s="384"/>
      <c r="R17" s="371"/>
      <c r="S17" s="371"/>
      <c r="T17" s="151"/>
      <c r="U17" s="151"/>
      <c r="V17" s="151"/>
      <c r="W17" s="151"/>
    </row>
    <row r="18" spans="1:23" ht="16" customHeight="1">
      <c r="A18" s="151"/>
      <c r="B18" s="151"/>
      <c r="C18" s="151"/>
      <c r="D18" s="543"/>
      <c r="E18" s="873" t="s">
        <v>372</v>
      </c>
      <c r="F18" s="872"/>
      <c r="G18" s="872"/>
      <c r="H18" s="872"/>
      <c r="I18" s="872"/>
      <c r="J18" s="872"/>
      <c r="K18" s="872"/>
      <c r="L18" s="872"/>
      <c r="M18" s="872"/>
      <c r="N18" s="384"/>
      <c r="O18" s="384"/>
      <c r="P18" s="384"/>
      <c r="Q18" s="384"/>
      <c r="R18" s="369"/>
      <c r="S18" s="369"/>
      <c r="T18" s="369"/>
      <c r="U18" s="369"/>
      <c r="V18" s="151"/>
      <c r="W18" s="151"/>
    </row>
    <row r="19" spans="1:23" ht="16" customHeight="1">
      <c r="A19" s="151"/>
      <c r="B19" s="151"/>
      <c r="C19" s="151"/>
      <c r="D19" s="371"/>
      <c r="E19" s="384"/>
      <c r="F19" s="371"/>
      <c r="G19" s="371"/>
      <c r="H19" s="371"/>
      <c r="I19" s="371"/>
      <c r="J19" s="384"/>
      <c r="K19" s="384"/>
      <c r="L19" s="151"/>
      <c r="M19" s="151"/>
      <c r="N19" s="384"/>
      <c r="O19" s="384"/>
      <c r="P19" s="371"/>
      <c r="Q19" s="384"/>
      <c r="R19" s="371"/>
      <c r="S19" s="371"/>
      <c r="T19" s="371"/>
      <c r="U19" s="371"/>
      <c r="V19" s="151"/>
      <c r="W19" s="151"/>
    </row>
    <row r="20" spans="1:23" ht="16" customHeight="1">
      <c r="A20" s="151"/>
      <c r="B20" s="543"/>
      <c r="C20" s="370" t="s">
        <v>410</v>
      </c>
      <c r="D20" s="368"/>
      <c r="E20" s="368"/>
      <c r="F20" s="368"/>
      <c r="G20" s="368"/>
      <c r="H20" s="368"/>
      <c r="I20" s="368"/>
      <c r="J20" s="368"/>
      <c r="K20" s="368"/>
      <c r="L20" s="151"/>
      <c r="M20" s="151"/>
      <c r="N20" s="384"/>
      <c r="O20" s="384"/>
      <c r="P20" s="371"/>
      <c r="Q20" s="384"/>
      <c r="R20" s="371"/>
      <c r="S20" s="371"/>
      <c r="T20" s="371"/>
      <c r="U20" s="371"/>
      <c r="V20" s="151"/>
      <c r="W20" s="151"/>
    </row>
    <row r="21" spans="1:23" ht="8.15" customHeight="1">
      <c r="A21" s="151"/>
      <c r="B21" s="151"/>
      <c r="C21" s="151"/>
      <c r="D21" s="371"/>
      <c r="E21" s="384"/>
      <c r="F21" s="371"/>
      <c r="G21" s="371"/>
      <c r="H21" s="371"/>
      <c r="I21" s="371"/>
      <c r="J21" s="384"/>
      <c r="K21" s="384"/>
      <c r="L21" s="151"/>
      <c r="M21" s="151"/>
      <c r="N21" s="384"/>
      <c r="O21" s="384"/>
      <c r="P21" s="371"/>
      <c r="Q21" s="384"/>
      <c r="R21" s="371"/>
      <c r="S21" s="371"/>
      <c r="T21" s="371"/>
      <c r="U21" s="371"/>
      <c r="V21" s="151"/>
      <c r="W21" s="151"/>
    </row>
    <row r="22" spans="1:23" ht="16" customHeight="1">
      <c r="A22" s="151"/>
      <c r="B22" s="151"/>
      <c r="C22" s="151"/>
      <c r="D22" s="543"/>
      <c r="E22" s="873" t="s">
        <v>370</v>
      </c>
      <c r="F22" s="872"/>
      <c r="G22" s="872"/>
      <c r="H22" s="872"/>
      <c r="I22" s="872"/>
      <c r="J22" s="872"/>
      <c r="K22" s="872"/>
      <c r="L22" s="872"/>
      <c r="M22" s="872"/>
      <c r="N22" s="384"/>
      <c r="O22" s="384"/>
      <c r="P22" s="371"/>
      <c r="Q22" s="384"/>
      <c r="R22" s="371"/>
      <c r="S22" s="371"/>
      <c r="T22" s="371"/>
      <c r="U22" s="371"/>
      <c r="V22" s="151"/>
      <c r="W22" s="151"/>
    </row>
    <row r="23" spans="1:23" ht="6" customHeight="1">
      <c r="A23" s="151"/>
      <c r="B23" s="151"/>
      <c r="C23" s="151"/>
      <c r="D23" s="151"/>
      <c r="E23" s="541"/>
      <c r="F23" s="541"/>
      <c r="G23" s="541"/>
      <c r="H23" s="541"/>
      <c r="I23" s="541"/>
      <c r="J23" s="541"/>
      <c r="K23" s="541"/>
      <c r="L23" s="541"/>
      <c r="M23" s="541"/>
      <c r="N23" s="384"/>
      <c r="O23" s="384"/>
      <c r="P23" s="371"/>
      <c r="Q23" s="384"/>
      <c r="R23" s="371"/>
      <c r="S23" s="371"/>
      <c r="T23" s="371"/>
      <c r="U23" s="371"/>
      <c r="V23" s="151"/>
      <c r="W23" s="151"/>
    </row>
    <row r="24" spans="1:23" ht="16" customHeight="1">
      <c r="A24" s="151"/>
      <c r="B24" s="151"/>
      <c r="C24" s="151"/>
      <c r="D24" s="543"/>
      <c r="E24" s="873" t="s">
        <v>371</v>
      </c>
      <c r="F24" s="872"/>
      <c r="G24" s="872"/>
      <c r="H24" s="872"/>
      <c r="I24" s="872"/>
      <c r="J24" s="872"/>
      <c r="K24" s="872"/>
      <c r="L24" s="872"/>
      <c r="M24" s="872"/>
      <c r="N24" s="384"/>
      <c r="O24" s="384"/>
      <c r="P24" s="371"/>
      <c r="Q24" s="384"/>
      <c r="R24" s="371"/>
      <c r="S24" s="371"/>
      <c r="T24" s="371"/>
      <c r="U24" s="371"/>
      <c r="V24" s="151"/>
      <c r="W24" s="151"/>
    </row>
    <row r="25" spans="1:23" ht="6" customHeight="1">
      <c r="A25" s="151"/>
      <c r="B25" s="151"/>
      <c r="C25" s="151"/>
      <c r="D25" s="384"/>
      <c r="E25" s="384"/>
      <c r="F25" s="384"/>
      <c r="G25" s="384"/>
      <c r="H25" s="384"/>
      <c r="I25" s="384"/>
      <c r="J25" s="384"/>
      <c r="K25" s="384"/>
      <c r="L25" s="541"/>
      <c r="M25" s="541"/>
      <c r="N25" s="384"/>
      <c r="O25" s="384"/>
      <c r="P25" s="371"/>
      <c r="Q25" s="384"/>
      <c r="R25" s="371"/>
      <c r="S25" s="371"/>
      <c r="T25" s="371"/>
      <c r="U25" s="371"/>
      <c r="V25" s="151"/>
      <c r="W25" s="151"/>
    </row>
    <row r="26" spans="1:23" ht="16" customHeight="1">
      <c r="A26" s="151"/>
      <c r="B26" s="151"/>
      <c r="C26" s="151"/>
      <c r="D26" s="543"/>
      <c r="E26" s="873" t="s">
        <v>372</v>
      </c>
      <c r="F26" s="872"/>
      <c r="G26" s="872"/>
      <c r="H26" s="872"/>
      <c r="I26" s="872"/>
      <c r="J26" s="872"/>
      <c r="K26" s="872"/>
      <c r="L26" s="872"/>
      <c r="M26" s="872"/>
      <c r="N26" s="384"/>
      <c r="O26" s="384"/>
      <c r="P26" s="371"/>
      <c r="Q26" s="384"/>
      <c r="R26" s="371"/>
      <c r="S26" s="371"/>
      <c r="T26" s="371"/>
      <c r="U26" s="371"/>
      <c r="V26" s="151"/>
      <c r="W26" s="151"/>
    </row>
    <row r="27" spans="1:23" ht="19.5" customHeight="1">
      <c r="A27" s="151"/>
      <c r="B27" s="151"/>
      <c r="C27" s="151"/>
      <c r="D27" s="384"/>
      <c r="E27" s="384"/>
      <c r="F27" s="384"/>
      <c r="G27" s="384"/>
      <c r="H27" s="384"/>
      <c r="I27" s="384"/>
      <c r="J27" s="384"/>
      <c r="K27" s="384"/>
      <c r="L27" s="151"/>
      <c r="M27" s="151"/>
      <c r="N27" s="384"/>
      <c r="O27" s="384"/>
      <c r="P27" s="371"/>
      <c r="Q27" s="384"/>
      <c r="R27" s="371"/>
      <c r="S27" s="371"/>
      <c r="T27" s="371"/>
      <c r="U27" s="371"/>
      <c r="V27" s="151"/>
      <c r="W27" s="151"/>
    </row>
    <row r="28" spans="1:23" ht="16" customHeight="1">
      <c r="A28" s="418" t="s">
        <v>261</v>
      </c>
      <c r="B28" s="874" t="s">
        <v>376</v>
      </c>
      <c r="C28" s="874"/>
      <c r="D28" s="874"/>
      <c r="E28" s="874"/>
      <c r="F28" s="874"/>
      <c r="G28" s="874"/>
      <c r="H28" s="874"/>
      <c r="I28" s="874"/>
      <c r="J28" s="874"/>
      <c r="K28" s="874"/>
      <c r="L28" s="874"/>
      <c r="M28" s="874"/>
      <c r="N28" s="874"/>
      <c r="O28" s="874"/>
      <c r="P28" s="874"/>
      <c r="Q28" s="874"/>
      <c r="R28" s="874"/>
      <c r="S28" s="874"/>
      <c r="T28" s="874"/>
      <c r="U28" s="874"/>
      <c r="V28" s="874"/>
      <c r="W28" s="874"/>
    </row>
    <row r="29" spans="1:23" ht="5.25" customHeight="1">
      <c r="A29" s="151"/>
      <c r="B29" s="151"/>
      <c r="C29" s="151"/>
      <c r="D29" s="384"/>
      <c r="E29" s="872"/>
      <c r="F29" s="872"/>
      <c r="G29" s="872"/>
      <c r="H29" s="872"/>
      <c r="I29" s="872"/>
      <c r="J29" s="384"/>
      <c r="K29" s="384"/>
      <c r="L29" s="151"/>
      <c r="M29" s="151"/>
      <c r="N29" s="384"/>
      <c r="O29" s="384"/>
      <c r="P29" s="151"/>
      <c r="Q29" s="384"/>
      <c r="R29" s="371"/>
      <c r="S29" s="371"/>
      <c r="T29" s="371"/>
      <c r="U29" s="371"/>
      <c r="V29" s="151"/>
      <c r="W29" s="151"/>
    </row>
    <row r="30" spans="1:23" ht="18" customHeight="1">
      <c r="A30" s="151"/>
      <c r="B30" s="875"/>
      <c r="C30" s="875"/>
      <c r="D30" s="875"/>
      <c r="E30" s="875"/>
      <c r="F30" s="875"/>
      <c r="G30" s="875"/>
      <c r="H30" s="875"/>
      <c r="I30" s="875"/>
      <c r="J30" s="875"/>
      <c r="K30" s="875"/>
      <c r="L30" s="875"/>
      <c r="M30" s="875"/>
      <c r="N30" s="875"/>
      <c r="O30" s="875"/>
      <c r="P30" s="875"/>
      <c r="Q30" s="875"/>
      <c r="R30" s="875"/>
      <c r="S30" s="875"/>
      <c r="T30" s="875"/>
      <c r="U30" s="875"/>
      <c r="V30" s="875"/>
      <c r="W30" s="875"/>
    </row>
    <row r="31" spans="1:23" ht="18" customHeight="1">
      <c r="A31" s="151"/>
      <c r="B31" s="876"/>
      <c r="C31" s="876"/>
      <c r="D31" s="876"/>
      <c r="E31" s="876"/>
      <c r="F31" s="876"/>
      <c r="G31" s="876"/>
      <c r="H31" s="876"/>
      <c r="I31" s="876"/>
      <c r="J31" s="876"/>
      <c r="K31" s="876"/>
      <c r="L31" s="876"/>
      <c r="M31" s="876"/>
      <c r="N31" s="876"/>
      <c r="O31" s="876"/>
      <c r="P31" s="876"/>
      <c r="Q31" s="876"/>
      <c r="R31" s="876"/>
      <c r="S31" s="876"/>
      <c r="T31" s="876"/>
      <c r="U31" s="876"/>
      <c r="V31" s="876"/>
      <c r="W31" s="876"/>
    </row>
    <row r="32" spans="1:23" ht="18" customHeight="1">
      <c r="A32" s="151"/>
      <c r="B32" s="876"/>
      <c r="C32" s="876"/>
      <c r="D32" s="876"/>
      <c r="E32" s="876"/>
      <c r="F32" s="876"/>
      <c r="G32" s="876"/>
      <c r="H32" s="876"/>
      <c r="I32" s="876"/>
      <c r="J32" s="876"/>
      <c r="K32" s="876"/>
      <c r="L32" s="876"/>
      <c r="M32" s="876"/>
      <c r="N32" s="876"/>
      <c r="O32" s="876"/>
      <c r="P32" s="876"/>
      <c r="Q32" s="876"/>
      <c r="R32" s="876"/>
      <c r="S32" s="876"/>
      <c r="T32" s="876"/>
      <c r="U32" s="876"/>
      <c r="V32" s="876"/>
      <c r="W32" s="876"/>
    </row>
    <row r="33" spans="1:23" ht="18" customHeight="1">
      <c r="A33" s="151"/>
      <c r="B33" s="876"/>
      <c r="C33" s="876"/>
      <c r="D33" s="876"/>
      <c r="E33" s="876"/>
      <c r="F33" s="876"/>
      <c r="G33" s="876"/>
      <c r="H33" s="876"/>
      <c r="I33" s="876"/>
      <c r="J33" s="876"/>
      <c r="K33" s="876"/>
      <c r="L33" s="876"/>
      <c r="M33" s="876"/>
      <c r="N33" s="876"/>
      <c r="O33" s="876"/>
      <c r="P33" s="876"/>
      <c r="Q33" s="876"/>
      <c r="R33" s="876"/>
      <c r="S33" s="876"/>
      <c r="T33" s="876"/>
      <c r="U33" s="876"/>
      <c r="V33" s="876"/>
      <c r="W33" s="876"/>
    </row>
    <row r="34" spans="1:23" ht="10.5" customHeight="1">
      <c r="A34" s="151"/>
      <c r="B34" s="371"/>
      <c r="C34" s="371"/>
      <c r="D34" s="371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371"/>
      <c r="P34" s="371"/>
      <c r="Q34" s="371"/>
      <c r="R34" s="371"/>
      <c r="S34" s="371"/>
      <c r="T34" s="371"/>
      <c r="U34" s="371"/>
      <c r="V34" s="371"/>
      <c r="W34" s="371"/>
    </row>
    <row r="35" spans="1:23" ht="4.5" customHeight="1">
      <c r="A35" s="400"/>
      <c r="B35" s="400"/>
      <c r="C35" s="400"/>
      <c r="D35" s="400"/>
      <c r="E35" s="400"/>
      <c r="F35" s="400"/>
      <c r="G35" s="400"/>
      <c r="H35" s="400"/>
      <c r="I35" s="400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</row>
    <row r="36" spans="1:23" s="419" customFormat="1" ht="27" customHeight="1">
      <c r="A36" s="542">
        <v>1</v>
      </c>
      <c r="B36" s="877" t="s">
        <v>382</v>
      </c>
      <c r="C36" s="877"/>
      <c r="D36" s="877"/>
      <c r="E36" s="877"/>
      <c r="F36" s="877"/>
      <c r="G36" s="877"/>
      <c r="H36" s="877"/>
      <c r="I36" s="877"/>
      <c r="J36" s="877"/>
      <c r="K36" s="877"/>
      <c r="L36" s="877"/>
      <c r="M36" s="877"/>
      <c r="N36" s="877"/>
      <c r="O36" s="877"/>
      <c r="P36" s="877"/>
      <c r="Q36" s="877"/>
      <c r="R36" s="877"/>
      <c r="S36" s="877"/>
      <c r="T36" s="877"/>
      <c r="U36" s="877"/>
      <c r="V36" s="877"/>
      <c r="W36" s="877"/>
    </row>
  </sheetData>
  <sheetProtection algorithmName="SHA-512" hashValue="YduuPAv636WIQ9nV7WmKWQ73jmkpyX6wszjBZBhTD0dc1DQh5GTEes7jaIrovWXWb6S5PPerFglAAzIWO1nkVQ==" saltValue="yLTwmSNoemRf4jWCJUl5XQ==" spinCount="100000" sheet="1" objects="1" scenarios="1"/>
  <mergeCells count="24">
    <mergeCell ref="F1:T1"/>
    <mergeCell ref="D2:U2"/>
    <mergeCell ref="D6:H6"/>
    <mergeCell ref="G3:H3"/>
    <mergeCell ref="B4:W4"/>
    <mergeCell ref="I6:K6"/>
    <mergeCell ref="L6:O6"/>
    <mergeCell ref="P6:Q6"/>
    <mergeCell ref="U6:V6"/>
    <mergeCell ref="A2:C2"/>
    <mergeCell ref="V1:W2"/>
    <mergeCell ref="B30:W30"/>
    <mergeCell ref="B31:W31"/>
    <mergeCell ref="B32:W32"/>
    <mergeCell ref="B33:W33"/>
    <mergeCell ref="B36:W36"/>
    <mergeCell ref="E29:I29"/>
    <mergeCell ref="E16:M16"/>
    <mergeCell ref="E18:M18"/>
    <mergeCell ref="E14:M14"/>
    <mergeCell ref="B28:W28"/>
    <mergeCell ref="E22:M22"/>
    <mergeCell ref="E24:M24"/>
    <mergeCell ref="E26:M26"/>
  </mergeCells>
  <pageMargins left="0.98425196850393704" right="0.70866141732283472" top="0.78740157480314965" bottom="0.59055118110236227" header="0.31496062992125984" footer="0.31496062992125984"/>
  <pageSetup paperSize="9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23</vt:i4>
      </vt:variant>
    </vt:vector>
  </HeadingPairs>
  <TitlesOfParts>
    <vt:vector size="36" baseType="lpstr">
      <vt:lpstr>Festsetzungsbescheid</vt:lpstr>
      <vt:lpstr>Blatt 2</vt:lpstr>
      <vt:lpstr>Blatt 3</vt:lpstr>
      <vt:lpstr>IG 1</vt:lpstr>
      <vt:lpstr>IG 2 (komplex)</vt:lpstr>
      <vt:lpstr>IG 3</vt:lpstr>
      <vt:lpstr>IG 4 Vorbelastung</vt:lpstr>
      <vt:lpstr>IG 5 (komplex)</vt:lpstr>
      <vt:lpstr>NW GEW</vt:lpstr>
      <vt:lpstr>VR 1</vt:lpstr>
      <vt:lpstr>VR 2</vt:lpstr>
      <vt:lpstr>VR 3</vt:lpstr>
      <vt:lpstr>VVR</vt:lpstr>
      <vt:lpstr>'Blatt 2'!Druckbereich</vt:lpstr>
      <vt:lpstr>'Blatt 3'!Druckbereich</vt:lpstr>
      <vt:lpstr>Festsetzungsbescheid!Druckbereich</vt:lpstr>
      <vt:lpstr>'IG 1'!Druckbereich</vt:lpstr>
      <vt:lpstr>'IG 2 (komplex)'!Druckbereich</vt:lpstr>
      <vt:lpstr>'IG 3'!Druckbereich</vt:lpstr>
      <vt:lpstr>'IG 4 Vorbelastung'!Druckbereich</vt:lpstr>
      <vt:lpstr>'IG 5 (komplex)'!Druckbereich</vt:lpstr>
      <vt:lpstr>'NW GEW'!Druckbereich</vt:lpstr>
      <vt:lpstr>'VR 1'!Druckbereich</vt:lpstr>
      <vt:lpstr>'VR 2'!Druckbereich</vt:lpstr>
      <vt:lpstr>'VR 3'!Druckbereich</vt:lpstr>
      <vt:lpstr>VVR!Druckbereich</vt:lpstr>
      <vt:lpstr>'IG 3'!Drucktitel</vt:lpstr>
      <vt:lpstr>Festsetzungsbescheid!E_Mail_Lang</vt:lpstr>
      <vt:lpstr>'Blatt 2'!Kontrollkästchen2</vt:lpstr>
      <vt:lpstr>'Blatt 2'!Kontrollkästchen3</vt:lpstr>
      <vt:lpstr>Festsetzungsbescheid!Text1</vt:lpstr>
      <vt:lpstr>Festsetzungsbescheid!Text3</vt:lpstr>
      <vt:lpstr>Festsetzungsbescheid!Text4</vt:lpstr>
      <vt:lpstr>'IG 3'!Text4</vt:lpstr>
      <vt:lpstr>Festsetzungsbescheid!Text5</vt:lpstr>
      <vt:lpstr>Festsetzungsbescheid!Text6</vt:lpstr>
    </vt:vector>
  </TitlesOfParts>
  <Company>Hessische Umweltverwaltung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Frau Wellmann, Tel. 106-3644 / Ks</dc:creator>
  <cp:lastModifiedBy>Brehmer, Imke (HMLU)</cp:lastModifiedBy>
  <cp:lastPrinted>2019-09-27T16:30:10Z</cp:lastPrinted>
  <dcterms:created xsi:type="dcterms:W3CDTF">2005-01-25T09:36:41Z</dcterms:created>
  <dcterms:modified xsi:type="dcterms:W3CDTF">2025-07-25T15:05:13Z</dcterms:modified>
</cp:coreProperties>
</file>