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13_ncr:1_{96942F3D-95D7-4799-8950-EBF54F82049F}" xr6:coauthVersionLast="47" xr6:coauthVersionMax="47" xr10:uidLastSave="{00000000-0000-0000-0000-000000000000}"/>
  <bookViews>
    <workbookView xWindow="-110" yWindow="-110" windowWidth="19420" windowHeight="10300" tabRatio="668" xr2:uid="{00000000-000D-0000-FFFF-FFFF00000000}"/>
  </bookViews>
  <sheets>
    <sheet name="Festsetzungsbescheid" sheetId="20" r:id="rId1"/>
    <sheet name="Blatt 2" sheetId="2" r:id="rId2"/>
    <sheet name="Blatt 3" sheetId="3" r:id="rId3"/>
    <sheet name="ZK 1" sheetId="47" r:id="rId4"/>
    <sheet name="ZK 2" sheetId="54" r:id="rId5"/>
    <sheet name="ZK 3" sheetId="52" r:id="rId6"/>
    <sheet name="ZK 4" sheetId="53" r:id="rId7"/>
    <sheet name="KonzWert (FWA&gt;50)" sheetId="45" r:id="rId8"/>
    <sheet name="TOK 1" sheetId="21" r:id="rId9"/>
    <sheet name="TOK 2" sheetId="13" r:id="rId10"/>
    <sheet name="NW-MS" sheetId="58" r:id="rId11"/>
    <sheet name="NW-TS" sheetId="62" r:id="rId12"/>
    <sheet name="VR 1" sheetId="64" r:id="rId13"/>
    <sheet name="VR 2" sheetId="65" r:id="rId14"/>
    <sheet name="VR 3" sheetId="66" r:id="rId15"/>
    <sheet name="VVR" sheetId="67" r:id="rId16"/>
    <sheet name="JSM-Kontrolle (365 Tage)" sheetId="68" r:id="rId17"/>
    <sheet name="JSM-Kontrolle (366 Tage)" sheetId="44" r:id="rId18"/>
  </sheets>
  <definedNames>
    <definedName name="_ftn1" localSheetId="9">'TOK 2'!#REF!</definedName>
    <definedName name="_ftn2" localSheetId="9">'TOK 2'!#REF!</definedName>
    <definedName name="_ftnref1" localSheetId="9">'TOK 2'!#REF!</definedName>
    <definedName name="_ftnref2" localSheetId="9">'TOK 2'!#REF!</definedName>
    <definedName name="_xlnm.Print_Area" localSheetId="1">'Blatt 2'!$A$1:$J$64</definedName>
    <definedName name="_xlnm.Print_Area" localSheetId="2">'Blatt 3'!$A$1:$G$55</definedName>
    <definedName name="_xlnm.Print_Area" localSheetId="0">Festsetzungsbescheid!$A$1:$J$47</definedName>
    <definedName name="_xlnm.Print_Area" localSheetId="16">'JSM-Kontrolle (365 Tage)'!$A$1:$O$440</definedName>
    <definedName name="_xlnm.Print_Area" localSheetId="17">'JSM-Kontrolle (366 Tage)'!$A$1:$O$442</definedName>
    <definedName name="_xlnm.Print_Area" localSheetId="7">'KonzWert (FWA&gt;50)'!$A$1:$M$22</definedName>
    <definedName name="_xlnm.Print_Area" localSheetId="10">'NW-MS'!$A$1:$W$38</definedName>
    <definedName name="_xlnm.Print_Area" localSheetId="11">'NW-TS'!$A$1:$W$42</definedName>
    <definedName name="_xlnm.Print_Area" localSheetId="8">'TOK 1'!$A$1:$J$31</definedName>
    <definedName name="_xlnm.Print_Area" localSheetId="12">'VR 1'!$A$1:$AE$43</definedName>
    <definedName name="_xlnm.Print_Area" localSheetId="13">'VR 2'!$A$1:$AE$43</definedName>
    <definedName name="_xlnm.Print_Area" localSheetId="14">'VR 3'!$A$1:$N$33</definedName>
    <definedName name="_xlnm.Print_Area" localSheetId="15">VVR!$A$1:$S$32</definedName>
    <definedName name="_xlnm.Print_Area" localSheetId="3">'ZK 1'!$A$1:$X$43</definedName>
    <definedName name="_xlnm.Print_Area" localSheetId="4">'ZK 2'!$A$1:$O$35</definedName>
    <definedName name="_xlnm.Print_Area" localSheetId="5">'ZK 3'!$A$1:$M$45</definedName>
    <definedName name="_xlnm.Print_Area" localSheetId="6">'ZK 4'!$A$1:$Q$34</definedName>
    <definedName name="_xlnm.Print_Titles" localSheetId="16">'JSM-Kontrolle (365 Tage)'!$44:$50</definedName>
    <definedName name="_xlnm.Print_Titles" localSheetId="17">'JSM-Kontrolle (366 Tage)'!$44:$50</definedName>
    <definedName name="E_Mail_Lang" localSheetId="0">Festsetzungsbescheid!$E$8</definedName>
    <definedName name="Kontrollkästchen10" localSheetId="5">'ZK 3'!#REF!</definedName>
    <definedName name="Kontrollkästchen11" localSheetId="5">'ZK 3'!#REF!</definedName>
    <definedName name="Kontrollkästchen12" localSheetId="5">'ZK 3'!#REF!</definedName>
    <definedName name="Kontrollkästchen13" localSheetId="5">'ZK 3'!#REF!</definedName>
    <definedName name="Kontrollkästchen2" localSheetId="1">'Blatt 2'!$C$33</definedName>
    <definedName name="Kontrollkästchen3" localSheetId="1">'Blatt 2'!$C$31</definedName>
    <definedName name="Kontrollkästchen9" localSheetId="5">'ZK 3'!#REF!</definedName>
    <definedName name="Text1" localSheetId="0">Festsetzungsbescheid!$E$7</definedName>
    <definedName name="Text10" localSheetId="0">Festsetzungsbescheid!#REF!</definedName>
    <definedName name="Text12" localSheetId="12">'VR 1'!#REF!</definedName>
    <definedName name="Text12" localSheetId="13">'VR 2'!#REF!</definedName>
    <definedName name="Text12" localSheetId="14">'VR 3'!#REF!</definedName>
    <definedName name="Text12" localSheetId="15">VVR!#REF!</definedName>
    <definedName name="Text13" localSheetId="12">'VR 1'!#REF!</definedName>
    <definedName name="Text13" localSheetId="13">'VR 2'!#REF!</definedName>
    <definedName name="Text13" localSheetId="14">'VR 3'!#REF!</definedName>
    <definedName name="Text13" localSheetId="15">VVR!#REF!</definedName>
    <definedName name="Text14" localSheetId="12">'VR 1'!#REF!</definedName>
    <definedName name="Text14" localSheetId="13">'VR 2'!#REF!</definedName>
    <definedName name="Text14" localSheetId="14">'VR 3'!#REF!</definedName>
    <definedName name="Text14" localSheetId="15">VVR!#REF!</definedName>
    <definedName name="Text15" localSheetId="12">'VR 1'!#REF!</definedName>
    <definedName name="Text15" localSheetId="13">'VR 2'!#REF!</definedName>
    <definedName name="Text15" localSheetId="14">'VR 3'!#REF!</definedName>
    <definedName name="Text15" localSheetId="15">VVR!#REF!</definedName>
    <definedName name="Text16" localSheetId="12">'VR 1'!#REF!</definedName>
    <definedName name="Text16" localSheetId="13">'VR 2'!#REF!</definedName>
    <definedName name="Text16" localSheetId="14">'VR 3'!#REF!</definedName>
    <definedName name="Text16" localSheetId="15">VVR!#REF!</definedName>
    <definedName name="Text17" localSheetId="12">'VR 1'!#REF!</definedName>
    <definedName name="Text17" localSheetId="13">'VR 2'!#REF!</definedName>
    <definedName name="Text17" localSheetId="14">'VR 3'!#REF!</definedName>
    <definedName name="Text17" localSheetId="15">VVR!#REF!</definedName>
    <definedName name="Text18" localSheetId="12">'VR 1'!#REF!</definedName>
    <definedName name="Text18" localSheetId="13">'VR 2'!#REF!</definedName>
    <definedName name="Text18" localSheetId="14">'VR 3'!#REF!</definedName>
    <definedName name="Text18" localSheetId="15">VVR!#REF!</definedName>
    <definedName name="Text2" localSheetId="2">'Blatt 3'!#REF!</definedName>
    <definedName name="Text3" localSheetId="0">Festsetzungsbescheid!$F$8</definedName>
    <definedName name="Text4" localSheetId="0">Festsetzungsbescheid!$C$8</definedName>
    <definedName name="Text4" localSheetId="5">'ZK 3'!#REF!</definedName>
    <definedName name="Text5" localSheetId="0">Festsetzungsbescheid!$A$25</definedName>
    <definedName name="Text6" localSheetId="0">Festsetzungsbescheid!$F$7</definedName>
    <definedName name="Text6" localSheetId="5">'ZK 3'!#REF!</definedName>
    <definedName name="Text7" localSheetId="0">Festsetzungsbescheid!#REF!</definedName>
    <definedName name="Text7" localSheetId="5">'ZK 3'!#REF!</definedName>
    <definedName name="Text8" localSheetId="0">Festsetzungsbescheid!#REF!</definedName>
    <definedName name="Text9" localSheetId="0">Festsetzungsbescheid!#REF!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62" l="1"/>
  <c r="C20" i="62" l="1"/>
  <c r="F6" i="45" l="1"/>
  <c r="G418" i="68"/>
  <c r="G417" i="68"/>
  <c r="E417" i="68"/>
  <c r="D417" i="68"/>
  <c r="N416" i="68"/>
  <c r="H416" i="68"/>
  <c r="H417" i="68" s="1"/>
  <c r="F416" i="68"/>
  <c r="F417" i="68" s="1"/>
  <c r="N415" i="68"/>
  <c r="H415" i="68"/>
  <c r="I415" i="68" s="1"/>
  <c r="F415" i="68"/>
  <c r="N414" i="68"/>
  <c r="H414" i="68"/>
  <c r="I414" i="68" s="1"/>
  <c r="F414" i="68"/>
  <c r="N413" i="68"/>
  <c r="H413" i="68"/>
  <c r="I413" i="68" s="1"/>
  <c r="F413" i="68"/>
  <c r="N412" i="68"/>
  <c r="H412" i="68"/>
  <c r="F412" i="68"/>
  <c r="N411" i="68"/>
  <c r="H411" i="68"/>
  <c r="F411" i="68"/>
  <c r="N410" i="68"/>
  <c r="I410" i="68" s="1"/>
  <c r="H410" i="68"/>
  <c r="F410" i="68"/>
  <c r="N409" i="68"/>
  <c r="H409" i="68"/>
  <c r="I409" i="68" s="1"/>
  <c r="F409" i="68"/>
  <c r="N408" i="68"/>
  <c r="H408" i="68"/>
  <c r="I408" i="68" s="1"/>
  <c r="F408" i="68"/>
  <c r="N407" i="68"/>
  <c r="H407" i="68"/>
  <c r="I407" i="68" s="1"/>
  <c r="F407" i="68"/>
  <c r="N406" i="68"/>
  <c r="H406" i="68"/>
  <c r="I406" i="68" s="1"/>
  <c r="F406" i="68"/>
  <c r="N405" i="68"/>
  <c r="H405" i="68"/>
  <c r="F405" i="68"/>
  <c r="N404" i="68"/>
  <c r="H404" i="68"/>
  <c r="F404" i="68"/>
  <c r="N403" i="68"/>
  <c r="H403" i="68"/>
  <c r="F403" i="68"/>
  <c r="N402" i="68"/>
  <c r="H402" i="68"/>
  <c r="I402" i="68" s="1"/>
  <c r="F402" i="68"/>
  <c r="N401" i="68"/>
  <c r="H401" i="68"/>
  <c r="I401" i="68" s="1"/>
  <c r="F401" i="68"/>
  <c r="N400" i="68"/>
  <c r="H400" i="68"/>
  <c r="F400" i="68"/>
  <c r="N399" i="68"/>
  <c r="H399" i="68"/>
  <c r="I399" i="68" s="1"/>
  <c r="F399" i="68"/>
  <c r="N398" i="68"/>
  <c r="H398" i="68"/>
  <c r="I398" i="68" s="1"/>
  <c r="F398" i="68"/>
  <c r="N397" i="68"/>
  <c r="H397" i="68"/>
  <c r="I397" i="68" s="1"/>
  <c r="F397" i="68"/>
  <c r="N396" i="68"/>
  <c r="H396" i="68"/>
  <c r="F396" i="68"/>
  <c r="N395" i="68"/>
  <c r="H395" i="68"/>
  <c r="F395" i="68"/>
  <c r="B395" i="68"/>
  <c r="N394" i="68"/>
  <c r="H394" i="68"/>
  <c r="F394" i="68"/>
  <c r="N393" i="68"/>
  <c r="H393" i="68"/>
  <c r="F393" i="68"/>
  <c r="N392" i="68"/>
  <c r="H392" i="68"/>
  <c r="I392" i="68" s="1"/>
  <c r="F392" i="68"/>
  <c r="N391" i="68"/>
  <c r="H391" i="68"/>
  <c r="F391" i="68"/>
  <c r="N390" i="68"/>
  <c r="H390" i="68"/>
  <c r="F390" i="68"/>
  <c r="N389" i="68"/>
  <c r="H389" i="68"/>
  <c r="F389" i="68"/>
  <c r="N388" i="68"/>
  <c r="H388" i="68"/>
  <c r="I388" i="68" s="1"/>
  <c r="F388" i="68"/>
  <c r="N387" i="68"/>
  <c r="H387" i="68"/>
  <c r="F387" i="68"/>
  <c r="N386" i="68"/>
  <c r="H386" i="68"/>
  <c r="F386" i="68"/>
  <c r="N385" i="68"/>
  <c r="H385" i="68"/>
  <c r="F385" i="68"/>
  <c r="N384" i="68"/>
  <c r="H384" i="68"/>
  <c r="I384" i="68" s="1"/>
  <c r="F384" i="68"/>
  <c r="N383" i="68"/>
  <c r="H383" i="68"/>
  <c r="F383" i="68"/>
  <c r="N382" i="68"/>
  <c r="H382" i="68"/>
  <c r="F382" i="68"/>
  <c r="N381" i="68"/>
  <c r="H381" i="68"/>
  <c r="F381" i="68"/>
  <c r="N380" i="68"/>
  <c r="H380" i="68"/>
  <c r="I380" i="68" s="1"/>
  <c r="F380" i="68"/>
  <c r="N379" i="68"/>
  <c r="H379" i="68"/>
  <c r="F379" i="68"/>
  <c r="N378" i="68"/>
  <c r="H378" i="68"/>
  <c r="F378" i="68"/>
  <c r="N377" i="68"/>
  <c r="H377" i="68"/>
  <c r="I377" i="68" s="1"/>
  <c r="F377" i="68"/>
  <c r="N376" i="68"/>
  <c r="H376" i="68"/>
  <c r="I376" i="68" s="1"/>
  <c r="F376" i="68"/>
  <c r="N375" i="68"/>
  <c r="H375" i="68"/>
  <c r="I375" i="68" s="1"/>
  <c r="F375" i="68"/>
  <c r="N374" i="68"/>
  <c r="H374" i="68"/>
  <c r="F374" i="68"/>
  <c r="N373" i="68"/>
  <c r="H373" i="68"/>
  <c r="I373" i="68" s="1"/>
  <c r="F373" i="68"/>
  <c r="N372" i="68"/>
  <c r="H372" i="68"/>
  <c r="I372" i="68" s="1"/>
  <c r="F372" i="68"/>
  <c r="N371" i="68"/>
  <c r="H371" i="68"/>
  <c r="F371" i="68"/>
  <c r="N370" i="68"/>
  <c r="H370" i="68"/>
  <c r="F370" i="68"/>
  <c r="N369" i="68"/>
  <c r="I369" i="68"/>
  <c r="H369" i="68"/>
  <c r="F369" i="68"/>
  <c r="N368" i="68"/>
  <c r="H368" i="68"/>
  <c r="I368" i="68" s="1"/>
  <c r="F368" i="68"/>
  <c r="N367" i="68"/>
  <c r="H367" i="68"/>
  <c r="I367" i="68" s="1"/>
  <c r="F367" i="68"/>
  <c r="N366" i="68"/>
  <c r="H366" i="68"/>
  <c r="I366" i="68" s="1"/>
  <c r="F366" i="68"/>
  <c r="N365" i="68"/>
  <c r="H365" i="68"/>
  <c r="I365" i="68" s="1"/>
  <c r="F365" i="68"/>
  <c r="B365" i="68"/>
  <c r="N364" i="68"/>
  <c r="H364" i="68"/>
  <c r="F364" i="68"/>
  <c r="N363" i="68"/>
  <c r="H363" i="68"/>
  <c r="I363" i="68" s="1"/>
  <c r="F363" i="68"/>
  <c r="N362" i="68"/>
  <c r="H362" i="68"/>
  <c r="I362" i="68" s="1"/>
  <c r="F362" i="68"/>
  <c r="N361" i="68"/>
  <c r="H361" i="68"/>
  <c r="I361" i="68" s="1"/>
  <c r="F361" i="68"/>
  <c r="N360" i="68"/>
  <c r="H360" i="68"/>
  <c r="F360" i="68"/>
  <c r="N359" i="68"/>
  <c r="H359" i="68"/>
  <c r="F359" i="68"/>
  <c r="N358" i="68"/>
  <c r="H358" i="68"/>
  <c r="F358" i="68"/>
  <c r="N357" i="68"/>
  <c r="H357" i="68"/>
  <c r="F357" i="68"/>
  <c r="N356" i="68"/>
  <c r="I356" i="68" s="1"/>
  <c r="H356" i="68"/>
  <c r="F356" i="68"/>
  <c r="N355" i="68"/>
  <c r="H355" i="68"/>
  <c r="I355" i="68" s="1"/>
  <c r="F355" i="68"/>
  <c r="N354" i="68"/>
  <c r="H354" i="68"/>
  <c r="I354" i="68" s="1"/>
  <c r="F354" i="68"/>
  <c r="N353" i="68"/>
  <c r="H353" i="68"/>
  <c r="I353" i="68" s="1"/>
  <c r="F353" i="68"/>
  <c r="N352" i="68"/>
  <c r="H352" i="68"/>
  <c r="F352" i="68"/>
  <c r="N351" i="68"/>
  <c r="H351" i="68"/>
  <c r="F351" i="68"/>
  <c r="N350" i="68"/>
  <c r="H350" i="68"/>
  <c r="I350" i="68" s="1"/>
  <c r="F350" i="68"/>
  <c r="N349" i="68"/>
  <c r="H349" i="68"/>
  <c r="I349" i="68" s="1"/>
  <c r="F349" i="68"/>
  <c r="N348" i="68"/>
  <c r="H348" i="68"/>
  <c r="I348" i="68" s="1"/>
  <c r="F348" i="68"/>
  <c r="N347" i="68"/>
  <c r="H347" i="68"/>
  <c r="I347" i="68" s="1"/>
  <c r="F347" i="68"/>
  <c r="N346" i="68"/>
  <c r="H346" i="68"/>
  <c r="F346" i="68"/>
  <c r="N345" i="68"/>
  <c r="H345" i="68"/>
  <c r="I345" i="68" s="1"/>
  <c r="F345" i="68"/>
  <c r="N344" i="68"/>
  <c r="H344" i="68"/>
  <c r="F344" i="68"/>
  <c r="N343" i="68"/>
  <c r="H343" i="68"/>
  <c r="F343" i="68"/>
  <c r="N342" i="68"/>
  <c r="H342" i="68"/>
  <c r="F342" i="68"/>
  <c r="N341" i="68"/>
  <c r="H341" i="68"/>
  <c r="F341" i="68"/>
  <c r="N340" i="68"/>
  <c r="H340" i="68"/>
  <c r="I340" i="68" s="1"/>
  <c r="F340" i="68"/>
  <c r="N339" i="68"/>
  <c r="H339" i="68"/>
  <c r="I339" i="68" s="1"/>
  <c r="F339" i="68"/>
  <c r="N338" i="68"/>
  <c r="H338" i="68"/>
  <c r="F338" i="68"/>
  <c r="N337" i="68"/>
  <c r="H337" i="68"/>
  <c r="I337" i="68" s="1"/>
  <c r="F337" i="68"/>
  <c r="N336" i="68"/>
  <c r="H336" i="68"/>
  <c r="F336" i="68"/>
  <c r="N335" i="68"/>
  <c r="H335" i="68"/>
  <c r="F335" i="68"/>
  <c r="N334" i="68"/>
  <c r="H334" i="68"/>
  <c r="I334" i="68" s="1"/>
  <c r="F334" i="68"/>
  <c r="B334" i="68"/>
  <c r="N333" i="68"/>
  <c r="H333" i="68"/>
  <c r="F333" i="68"/>
  <c r="N332" i="68"/>
  <c r="H332" i="68"/>
  <c r="F332" i="68"/>
  <c r="N331" i="68"/>
  <c r="I331" i="68" s="1"/>
  <c r="H331" i="68"/>
  <c r="F331" i="68"/>
  <c r="N330" i="68"/>
  <c r="H330" i="68"/>
  <c r="I330" i="68" s="1"/>
  <c r="F330" i="68"/>
  <c r="N329" i="68"/>
  <c r="H329" i="68"/>
  <c r="I329" i="68" s="1"/>
  <c r="F329" i="68"/>
  <c r="N328" i="68"/>
  <c r="H328" i="68"/>
  <c r="I328" i="68" s="1"/>
  <c r="F328" i="68"/>
  <c r="N327" i="68"/>
  <c r="H327" i="68"/>
  <c r="I327" i="68" s="1"/>
  <c r="F327" i="68"/>
  <c r="N326" i="68"/>
  <c r="H326" i="68"/>
  <c r="F326" i="68"/>
  <c r="N325" i="68"/>
  <c r="H325" i="68"/>
  <c r="F325" i="68"/>
  <c r="N324" i="68"/>
  <c r="H324" i="68"/>
  <c r="F324" i="68"/>
  <c r="N323" i="68"/>
  <c r="I323" i="68" s="1"/>
  <c r="H323" i="68"/>
  <c r="F323" i="68"/>
  <c r="N322" i="68"/>
  <c r="H322" i="68"/>
  <c r="I322" i="68" s="1"/>
  <c r="F322" i="68"/>
  <c r="N321" i="68"/>
  <c r="H321" i="68"/>
  <c r="F321" i="68"/>
  <c r="N320" i="68"/>
  <c r="H320" i="68"/>
  <c r="I320" i="68" s="1"/>
  <c r="F320" i="68"/>
  <c r="N319" i="68"/>
  <c r="H319" i="68"/>
  <c r="I319" i="68" s="1"/>
  <c r="F319" i="68"/>
  <c r="N318" i="68"/>
  <c r="H318" i="68"/>
  <c r="I318" i="68" s="1"/>
  <c r="F318" i="68"/>
  <c r="N317" i="68"/>
  <c r="H317" i="68"/>
  <c r="F317" i="68"/>
  <c r="N316" i="68"/>
  <c r="H316" i="68"/>
  <c r="F316" i="68"/>
  <c r="N315" i="68"/>
  <c r="H315" i="68"/>
  <c r="I315" i="68" s="1"/>
  <c r="F315" i="68"/>
  <c r="N314" i="68"/>
  <c r="H314" i="68"/>
  <c r="I314" i="68" s="1"/>
  <c r="F314" i="68"/>
  <c r="N313" i="68"/>
  <c r="H313" i="68"/>
  <c r="I313" i="68" s="1"/>
  <c r="F313" i="68"/>
  <c r="N312" i="68"/>
  <c r="H312" i="68"/>
  <c r="I312" i="68" s="1"/>
  <c r="F312" i="68"/>
  <c r="N311" i="68"/>
  <c r="H311" i="68"/>
  <c r="I311" i="68" s="1"/>
  <c r="F311" i="68"/>
  <c r="N310" i="68"/>
  <c r="H310" i="68"/>
  <c r="I310" i="68" s="1"/>
  <c r="F310" i="68"/>
  <c r="N309" i="68"/>
  <c r="H309" i="68"/>
  <c r="F309" i="68"/>
  <c r="N308" i="68"/>
  <c r="H308" i="68"/>
  <c r="F308" i="68"/>
  <c r="N307" i="68"/>
  <c r="H307" i="68"/>
  <c r="I307" i="68" s="1"/>
  <c r="F307" i="68"/>
  <c r="N306" i="68"/>
  <c r="H306" i="68"/>
  <c r="F306" i="68"/>
  <c r="N305" i="68"/>
  <c r="H305" i="68"/>
  <c r="I305" i="68" s="1"/>
  <c r="F305" i="68"/>
  <c r="N304" i="68"/>
  <c r="H304" i="68"/>
  <c r="F304" i="68"/>
  <c r="B304" i="68"/>
  <c r="N303" i="68"/>
  <c r="H303" i="68"/>
  <c r="F303" i="68"/>
  <c r="N302" i="68"/>
  <c r="H302" i="68"/>
  <c r="F302" i="68"/>
  <c r="N301" i="68"/>
  <c r="H301" i="68"/>
  <c r="F301" i="68"/>
  <c r="N300" i="68"/>
  <c r="H300" i="68"/>
  <c r="F300" i="68"/>
  <c r="N299" i="68"/>
  <c r="H299" i="68"/>
  <c r="F299" i="68"/>
  <c r="N298" i="68"/>
  <c r="I298" i="68" s="1"/>
  <c r="H298" i="68"/>
  <c r="F298" i="68"/>
  <c r="N297" i="68"/>
  <c r="H297" i="68"/>
  <c r="I297" i="68" s="1"/>
  <c r="F297" i="68"/>
  <c r="N296" i="68"/>
  <c r="H296" i="68"/>
  <c r="F296" i="68"/>
  <c r="N295" i="68"/>
  <c r="H295" i="68"/>
  <c r="I295" i="68" s="1"/>
  <c r="F295" i="68"/>
  <c r="N294" i="68"/>
  <c r="H294" i="68"/>
  <c r="I294" i="68" s="1"/>
  <c r="F294" i="68"/>
  <c r="N293" i="68"/>
  <c r="H293" i="68"/>
  <c r="I293" i="68" s="1"/>
  <c r="F293" i="68"/>
  <c r="N292" i="68"/>
  <c r="H292" i="68"/>
  <c r="F292" i="68"/>
  <c r="N291" i="68"/>
  <c r="H291" i="68"/>
  <c r="F291" i="68"/>
  <c r="N290" i="68"/>
  <c r="H290" i="68"/>
  <c r="I290" i="68" s="1"/>
  <c r="F290" i="68"/>
  <c r="N289" i="68"/>
  <c r="H289" i="68"/>
  <c r="I289" i="68" s="1"/>
  <c r="F289" i="68"/>
  <c r="N288" i="68"/>
  <c r="H288" i="68"/>
  <c r="F288" i="68"/>
  <c r="N287" i="68"/>
  <c r="H287" i="68"/>
  <c r="I287" i="68" s="1"/>
  <c r="F287" i="68"/>
  <c r="N286" i="68"/>
  <c r="H286" i="68"/>
  <c r="I286" i="68" s="1"/>
  <c r="F286" i="68"/>
  <c r="N285" i="68"/>
  <c r="I285" i="68" s="1"/>
  <c r="H285" i="68"/>
  <c r="F285" i="68"/>
  <c r="N284" i="68"/>
  <c r="H284" i="68"/>
  <c r="F284" i="68"/>
  <c r="N283" i="68"/>
  <c r="I283" i="68"/>
  <c r="H283" i="68"/>
  <c r="F283" i="68"/>
  <c r="N282" i="68"/>
  <c r="H282" i="68"/>
  <c r="I282" i="68" s="1"/>
  <c r="F282" i="68"/>
  <c r="N281" i="68"/>
  <c r="H281" i="68"/>
  <c r="I281" i="68" s="1"/>
  <c r="F281" i="68"/>
  <c r="N280" i="68"/>
  <c r="H280" i="68"/>
  <c r="F280" i="68"/>
  <c r="N279" i="68"/>
  <c r="H279" i="68"/>
  <c r="I279" i="68" s="1"/>
  <c r="F279" i="68"/>
  <c r="N278" i="68"/>
  <c r="H278" i="68"/>
  <c r="I278" i="68" s="1"/>
  <c r="F278" i="68"/>
  <c r="N277" i="68"/>
  <c r="H277" i="68"/>
  <c r="F277" i="68"/>
  <c r="N276" i="68"/>
  <c r="H276" i="68"/>
  <c r="F276" i="68"/>
  <c r="N275" i="68"/>
  <c r="I275" i="68" s="1"/>
  <c r="H275" i="68"/>
  <c r="F275" i="68"/>
  <c r="N274" i="68"/>
  <c r="H274" i="68"/>
  <c r="I274" i="68" s="1"/>
  <c r="F274" i="68"/>
  <c r="N273" i="68"/>
  <c r="H273" i="68"/>
  <c r="I273" i="68" s="1"/>
  <c r="F273" i="68"/>
  <c r="B273" i="68"/>
  <c r="N272" i="68"/>
  <c r="H272" i="68"/>
  <c r="I272" i="68" s="1"/>
  <c r="F272" i="68"/>
  <c r="N271" i="68"/>
  <c r="H271" i="68"/>
  <c r="I271" i="68" s="1"/>
  <c r="F271" i="68"/>
  <c r="N270" i="68"/>
  <c r="H270" i="68"/>
  <c r="I270" i="68" s="1"/>
  <c r="F270" i="68"/>
  <c r="N269" i="68"/>
  <c r="H269" i="68"/>
  <c r="I269" i="68" s="1"/>
  <c r="F269" i="68"/>
  <c r="N268" i="68"/>
  <c r="H268" i="68"/>
  <c r="F268" i="68"/>
  <c r="N267" i="68"/>
  <c r="H267" i="68"/>
  <c r="I267" i="68" s="1"/>
  <c r="F267" i="68"/>
  <c r="N266" i="68"/>
  <c r="H266" i="68"/>
  <c r="F266" i="68"/>
  <c r="N265" i="68"/>
  <c r="H265" i="68"/>
  <c r="F265" i="68"/>
  <c r="N264" i="68"/>
  <c r="H264" i="68"/>
  <c r="I264" i="68" s="1"/>
  <c r="F264" i="68"/>
  <c r="N263" i="68"/>
  <c r="H263" i="68"/>
  <c r="F263" i="68"/>
  <c r="N262" i="68"/>
  <c r="H262" i="68"/>
  <c r="I262" i="68" s="1"/>
  <c r="F262" i="68"/>
  <c r="N261" i="68"/>
  <c r="H261" i="68"/>
  <c r="I261" i="68" s="1"/>
  <c r="F261" i="68"/>
  <c r="N260" i="68"/>
  <c r="H260" i="68"/>
  <c r="I260" i="68" s="1"/>
  <c r="F260" i="68"/>
  <c r="N259" i="68"/>
  <c r="H259" i="68"/>
  <c r="I259" i="68" s="1"/>
  <c r="F259" i="68"/>
  <c r="N258" i="68"/>
  <c r="H258" i="68"/>
  <c r="F258" i="68"/>
  <c r="N257" i="68"/>
  <c r="H257" i="68"/>
  <c r="F257" i="68"/>
  <c r="N256" i="68"/>
  <c r="H256" i="68"/>
  <c r="I256" i="68" s="1"/>
  <c r="F256" i="68"/>
  <c r="N255" i="68"/>
  <c r="H255" i="68"/>
  <c r="I255" i="68" s="1"/>
  <c r="F255" i="68"/>
  <c r="N254" i="68"/>
  <c r="H254" i="68"/>
  <c r="I254" i="68" s="1"/>
  <c r="F254" i="68"/>
  <c r="N253" i="68"/>
  <c r="H253" i="68"/>
  <c r="I253" i="68" s="1"/>
  <c r="F253" i="68"/>
  <c r="N252" i="68"/>
  <c r="H252" i="68"/>
  <c r="I252" i="68" s="1"/>
  <c r="F252" i="68"/>
  <c r="N251" i="68"/>
  <c r="H251" i="68"/>
  <c r="I251" i="68" s="1"/>
  <c r="F251" i="68"/>
  <c r="N250" i="68"/>
  <c r="I250" i="68" s="1"/>
  <c r="H250" i="68"/>
  <c r="F250" i="68"/>
  <c r="N249" i="68"/>
  <c r="H249" i="68"/>
  <c r="F249" i="68"/>
  <c r="N248" i="68"/>
  <c r="H248" i="68"/>
  <c r="I248" i="68" s="1"/>
  <c r="F248" i="68"/>
  <c r="N247" i="68"/>
  <c r="H247" i="68"/>
  <c r="I247" i="68" s="1"/>
  <c r="F247" i="68"/>
  <c r="N246" i="68"/>
  <c r="H246" i="68"/>
  <c r="I246" i="68" s="1"/>
  <c r="F246" i="68"/>
  <c r="N245" i="68"/>
  <c r="H245" i="68"/>
  <c r="F245" i="68"/>
  <c r="N244" i="68"/>
  <c r="H244" i="68"/>
  <c r="I244" i="68" s="1"/>
  <c r="F244" i="68"/>
  <c r="N243" i="68"/>
  <c r="H243" i="68"/>
  <c r="I243" i="68" s="1"/>
  <c r="F243" i="68"/>
  <c r="N242" i="68"/>
  <c r="I242" i="68" s="1"/>
  <c r="H242" i="68"/>
  <c r="F242" i="68"/>
  <c r="B242" i="68"/>
  <c r="N241" i="68"/>
  <c r="H241" i="68"/>
  <c r="I241" i="68" s="1"/>
  <c r="F241" i="68"/>
  <c r="N240" i="68"/>
  <c r="H240" i="68"/>
  <c r="F240" i="68"/>
  <c r="N239" i="68"/>
  <c r="H239" i="68"/>
  <c r="F239" i="68"/>
  <c r="N238" i="68"/>
  <c r="H238" i="68"/>
  <c r="F238" i="68"/>
  <c r="N237" i="68"/>
  <c r="I237" i="68" s="1"/>
  <c r="H237" i="68"/>
  <c r="F237" i="68"/>
  <c r="N236" i="68"/>
  <c r="H236" i="68"/>
  <c r="I236" i="68" s="1"/>
  <c r="F236" i="68"/>
  <c r="N235" i="68"/>
  <c r="H235" i="68"/>
  <c r="F235" i="68"/>
  <c r="N234" i="68"/>
  <c r="H234" i="68"/>
  <c r="I234" i="68" s="1"/>
  <c r="F234" i="68"/>
  <c r="N233" i="68"/>
  <c r="H233" i="68"/>
  <c r="I233" i="68" s="1"/>
  <c r="F233" i="68"/>
  <c r="N232" i="68"/>
  <c r="H232" i="68"/>
  <c r="I232" i="68" s="1"/>
  <c r="F232" i="68"/>
  <c r="N231" i="68"/>
  <c r="H231" i="68"/>
  <c r="F231" i="68"/>
  <c r="N230" i="68"/>
  <c r="H230" i="68"/>
  <c r="F230" i="68"/>
  <c r="N229" i="68"/>
  <c r="H229" i="68"/>
  <c r="I229" i="68" s="1"/>
  <c r="F229" i="68"/>
  <c r="N228" i="68"/>
  <c r="H228" i="68"/>
  <c r="I228" i="68" s="1"/>
  <c r="F228" i="68"/>
  <c r="N227" i="68"/>
  <c r="H227" i="68"/>
  <c r="I227" i="68" s="1"/>
  <c r="F227" i="68"/>
  <c r="N226" i="68"/>
  <c r="H226" i="68"/>
  <c r="I226" i="68" s="1"/>
  <c r="F226" i="68"/>
  <c r="N225" i="68"/>
  <c r="H225" i="68"/>
  <c r="F225" i="68"/>
  <c r="N224" i="68"/>
  <c r="H224" i="68"/>
  <c r="I224" i="68" s="1"/>
  <c r="F224" i="68"/>
  <c r="N223" i="68"/>
  <c r="H223" i="68"/>
  <c r="I223" i="68" s="1"/>
  <c r="F223" i="68"/>
  <c r="N222" i="68"/>
  <c r="H222" i="68"/>
  <c r="F222" i="68"/>
  <c r="N221" i="68"/>
  <c r="H221" i="68"/>
  <c r="F221" i="68"/>
  <c r="N220" i="68"/>
  <c r="I220" i="68"/>
  <c r="H220" i="68"/>
  <c r="F220" i="68"/>
  <c r="N219" i="68"/>
  <c r="H219" i="68"/>
  <c r="I219" i="68" s="1"/>
  <c r="F219" i="68"/>
  <c r="N218" i="68"/>
  <c r="H218" i="68"/>
  <c r="I218" i="68" s="1"/>
  <c r="F218" i="68"/>
  <c r="N217" i="68"/>
  <c r="H217" i="68"/>
  <c r="I217" i="68" s="1"/>
  <c r="F217" i="68"/>
  <c r="N216" i="68"/>
  <c r="H216" i="68"/>
  <c r="I216" i="68" s="1"/>
  <c r="F216" i="68"/>
  <c r="N215" i="68"/>
  <c r="H215" i="68"/>
  <c r="I215" i="68" s="1"/>
  <c r="F215" i="68"/>
  <c r="N214" i="68"/>
  <c r="H214" i="68"/>
  <c r="F214" i="68"/>
  <c r="N213" i="68"/>
  <c r="H213" i="68"/>
  <c r="F213" i="68"/>
  <c r="N212" i="68"/>
  <c r="I212" i="68" s="1"/>
  <c r="H212" i="68"/>
  <c r="F212" i="68"/>
  <c r="B212" i="68"/>
  <c r="N211" i="68"/>
  <c r="H211" i="68"/>
  <c r="F211" i="68"/>
  <c r="N210" i="68"/>
  <c r="H210" i="68"/>
  <c r="F210" i="68"/>
  <c r="N209" i="68"/>
  <c r="H209" i="68"/>
  <c r="F209" i="68"/>
  <c r="N208" i="68"/>
  <c r="H208" i="68"/>
  <c r="F208" i="68"/>
  <c r="N207" i="68"/>
  <c r="H207" i="68"/>
  <c r="I207" i="68" s="1"/>
  <c r="F207" i="68"/>
  <c r="N206" i="68"/>
  <c r="H206" i="68"/>
  <c r="I206" i="68" s="1"/>
  <c r="F206" i="68"/>
  <c r="N205" i="68"/>
  <c r="H205" i="68"/>
  <c r="F205" i="68"/>
  <c r="N204" i="68"/>
  <c r="H204" i="68"/>
  <c r="I204" i="68" s="1"/>
  <c r="F204" i="68"/>
  <c r="N203" i="68"/>
  <c r="H203" i="68"/>
  <c r="F203" i="68"/>
  <c r="N202" i="68"/>
  <c r="H202" i="68"/>
  <c r="F202" i="68"/>
  <c r="N201" i="68"/>
  <c r="H201" i="68"/>
  <c r="I201" i="68" s="1"/>
  <c r="F201" i="68"/>
  <c r="N200" i="68"/>
  <c r="H200" i="68"/>
  <c r="F200" i="68"/>
  <c r="N199" i="68"/>
  <c r="H199" i="68"/>
  <c r="I199" i="68" s="1"/>
  <c r="F199" i="68"/>
  <c r="N198" i="68"/>
  <c r="H198" i="68"/>
  <c r="I198" i="68" s="1"/>
  <c r="F198" i="68"/>
  <c r="N197" i="68"/>
  <c r="H197" i="68"/>
  <c r="I197" i="68" s="1"/>
  <c r="F197" i="68"/>
  <c r="N196" i="68"/>
  <c r="H196" i="68"/>
  <c r="I196" i="68" s="1"/>
  <c r="F196" i="68"/>
  <c r="N195" i="68"/>
  <c r="H195" i="68"/>
  <c r="F195" i="68"/>
  <c r="N194" i="68"/>
  <c r="H194" i="68"/>
  <c r="F194" i="68"/>
  <c r="N193" i="68"/>
  <c r="H193" i="68"/>
  <c r="F193" i="68"/>
  <c r="N192" i="68"/>
  <c r="H192" i="68"/>
  <c r="F192" i="68"/>
  <c r="N191" i="68"/>
  <c r="H191" i="68"/>
  <c r="I191" i="68" s="1"/>
  <c r="F191" i="68"/>
  <c r="N190" i="68"/>
  <c r="H190" i="68"/>
  <c r="I190" i="68" s="1"/>
  <c r="F190" i="68"/>
  <c r="N189" i="68"/>
  <c r="H189" i="68"/>
  <c r="I189" i="68" s="1"/>
  <c r="F189" i="68"/>
  <c r="N188" i="68"/>
  <c r="H188" i="68"/>
  <c r="I188" i="68" s="1"/>
  <c r="F188" i="68"/>
  <c r="N187" i="68"/>
  <c r="I187" i="68" s="1"/>
  <c r="H187" i="68"/>
  <c r="F187" i="68"/>
  <c r="N186" i="68"/>
  <c r="H186" i="68"/>
  <c r="F186" i="68"/>
  <c r="N185" i="68"/>
  <c r="H185" i="68"/>
  <c r="I185" i="68" s="1"/>
  <c r="F185" i="68"/>
  <c r="N184" i="68"/>
  <c r="H184" i="68"/>
  <c r="I184" i="68" s="1"/>
  <c r="F184" i="68"/>
  <c r="N183" i="68"/>
  <c r="H183" i="68"/>
  <c r="I183" i="68" s="1"/>
  <c r="F183" i="68"/>
  <c r="N182" i="68"/>
  <c r="H182" i="68"/>
  <c r="F182" i="68"/>
  <c r="N181" i="68"/>
  <c r="H181" i="68"/>
  <c r="I181" i="68" s="1"/>
  <c r="F181" i="68"/>
  <c r="B181" i="68"/>
  <c r="N180" i="68"/>
  <c r="H180" i="68"/>
  <c r="I180" i="68" s="1"/>
  <c r="F180" i="68"/>
  <c r="N179" i="68"/>
  <c r="H179" i="68"/>
  <c r="I179" i="68" s="1"/>
  <c r="F179" i="68"/>
  <c r="N178" i="68"/>
  <c r="H178" i="68"/>
  <c r="I178" i="68" s="1"/>
  <c r="F178" i="68"/>
  <c r="N177" i="68"/>
  <c r="H177" i="68"/>
  <c r="F177" i="68"/>
  <c r="N176" i="68"/>
  <c r="H176" i="68"/>
  <c r="F176" i="68"/>
  <c r="N175" i="68"/>
  <c r="H175" i="68"/>
  <c r="F175" i="68"/>
  <c r="N174" i="68"/>
  <c r="I174" i="68" s="1"/>
  <c r="H174" i="68"/>
  <c r="F174" i="68"/>
  <c r="N173" i="68"/>
  <c r="H173" i="68"/>
  <c r="I173" i="68" s="1"/>
  <c r="F173" i="68"/>
  <c r="N172" i="68"/>
  <c r="H172" i="68"/>
  <c r="F172" i="68"/>
  <c r="N171" i="68"/>
  <c r="H171" i="68"/>
  <c r="I171" i="68" s="1"/>
  <c r="F171" i="68"/>
  <c r="N170" i="68"/>
  <c r="H170" i="68"/>
  <c r="I170" i="68" s="1"/>
  <c r="F170" i="68"/>
  <c r="N169" i="68"/>
  <c r="H169" i="68"/>
  <c r="F169" i="68"/>
  <c r="N168" i="68"/>
  <c r="H168" i="68"/>
  <c r="F168" i="68"/>
  <c r="N167" i="68"/>
  <c r="H167" i="68"/>
  <c r="F167" i="68"/>
  <c r="N166" i="68"/>
  <c r="H166" i="68"/>
  <c r="I166" i="68" s="1"/>
  <c r="F166" i="68"/>
  <c r="N165" i="68"/>
  <c r="H165" i="68"/>
  <c r="I165" i="68" s="1"/>
  <c r="F165" i="68"/>
  <c r="N164" i="68"/>
  <c r="H164" i="68"/>
  <c r="F164" i="68"/>
  <c r="N163" i="68"/>
  <c r="H163" i="68"/>
  <c r="I163" i="68" s="1"/>
  <c r="F163" i="68"/>
  <c r="N162" i="68"/>
  <c r="H162" i="68"/>
  <c r="I162" i="68" s="1"/>
  <c r="F162" i="68"/>
  <c r="N161" i="68"/>
  <c r="H161" i="68"/>
  <c r="I161" i="68" s="1"/>
  <c r="F161" i="68"/>
  <c r="N160" i="68"/>
  <c r="H160" i="68"/>
  <c r="F160" i="68"/>
  <c r="N159" i="68"/>
  <c r="H159" i="68"/>
  <c r="F159" i="68"/>
  <c r="N158" i="68"/>
  <c r="H158" i="68"/>
  <c r="I158" i="68" s="1"/>
  <c r="F158" i="68"/>
  <c r="N157" i="68"/>
  <c r="H157" i="68"/>
  <c r="I157" i="68" s="1"/>
  <c r="F157" i="68"/>
  <c r="N156" i="68"/>
  <c r="H156" i="68"/>
  <c r="I156" i="68" s="1"/>
  <c r="F156" i="68"/>
  <c r="N155" i="68"/>
  <c r="H155" i="68"/>
  <c r="I155" i="68" s="1"/>
  <c r="F155" i="68"/>
  <c r="N154" i="68"/>
  <c r="H154" i="68"/>
  <c r="F154" i="68"/>
  <c r="N153" i="68"/>
  <c r="H153" i="68"/>
  <c r="I153" i="68" s="1"/>
  <c r="F153" i="68"/>
  <c r="N152" i="68"/>
  <c r="H152" i="68"/>
  <c r="F152" i="68"/>
  <c r="N151" i="68"/>
  <c r="H151" i="68"/>
  <c r="F151" i="68"/>
  <c r="B151" i="68"/>
  <c r="N150" i="68"/>
  <c r="H150" i="68"/>
  <c r="F150" i="68"/>
  <c r="N149" i="68"/>
  <c r="I149" i="68" s="1"/>
  <c r="H149" i="68"/>
  <c r="F149" i="68"/>
  <c r="N148" i="68"/>
  <c r="H148" i="68"/>
  <c r="I148" i="68" s="1"/>
  <c r="F148" i="68"/>
  <c r="N147" i="68"/>
  <c r="H147" i="68"/>
  <c r="I147" i="68" s="1"/>
  <c r="F147" i="68"/>
  <c r="N146" i="68"/>
  <c r="H146" i="68"/>
  <c r="I146" i="68" s="1"/>
  <c r="F146" i="68"/>
  <c r="N145" i="68"/>
  <c r="H145" i="68"/>
  <c r="I145" i="68" s="1"/>
  <c r="F145" i="68"/>
  <c r="N144" i="68"/>
  <c r="H144" i="68"/>
  <c r="F144" i="68"/>
  <c r="N143" i="68"/>
  <c r="H143" i="68"/>
  <c r="F143" i="68"/>
  <c r="N142" i="68"/>
  <c r="H142" i="68"/>
  <c r="F142" i="68"/>
  <c r="N141" i="68"/>
  <c r="I141" i="68" s="1"/>
  <c r="H141" i="68"/>
  <c r="F141" i="68"/>
  <c r="N140" i="68"/>
  <c r="H140" i="68"/>
  <c r="I140" i="68" s="1"/>
  <c r="F140" i="68"/>
  <c r="N139" i="68"/>
  <c r="H139" i="68"/>
  <c r="F139" i="68"/>
  <c r="N138" i="68"/>
  <c r="H138" i="68"/>
  <c r="I138" i="68" s="1"/>
  <c r="F138" i="68"/>
  <c r="N137" i="68"/>
  <c r="H137" i="68"/>
  <c r="I137" i="68" s="1"/>
  <c r="F137" i="68"/>
  <c r="N136" i="68"/>
  <c r="H136" i="68"/>
  <c r="F136" i="68"/>
  <c r="N135" i="68"/>
  <c r="H135" i="68"/>
  <c r="F135" i="68"/>
  <c r="N134" i="68"/>
  <c r="H134" i="68"/>
  <c r="F134" i="68"/>
  <c r="N133" i="68"/>
  <c r="H133" i="68"/>
  <c r="I133" i="68" s="1"/>
  <c r="F133" i="68"/>
  <c r="N132" i="68"/>
  <c r="H132" i="68"/>
  <c r="F132" i="68"/>
  <c r="N131" i="68"/>
  <c r="I131" i="68" s="1"/>
  <c r="H131" i="68"/>
  <c r="F131" i="68"/>
  <c r="N130" i="68"/>
  <c r="H130" i="68"/>
  <c r="F130" i="68"/>
  <c r="N129" i="68"/>
  <c r="I129" i="68" s="1"/>
  <c r="H129" i="68"/>
  <c r="F129" i="68"/>
  <c r="N128" i="68"/>
  <c r="H128" i="68"/>
  <c r="F128" i="68"/>
  <c r="N127" i="68"/>
  <c r="H127" i="68"/>
  <c r="I127" i="68" s="1"/>
  <c r="F127" i="68"/>
  <c r="N126" i="68"/>
  <c r="H126" i="68"/>
  <c r="I126" i="68" s="1"/>
  <c r="F126" i="68"/>
  <c r="N125" i="68"/>
  <c r="H125" i="68"/>
  <c r="I125" i="68" s="1"/>
  <c r="F125" i="68"/>
  <c r="N124" i="68"/>
  <c r="H124" i="68"/>
  <c r="F124" i="68"/>
  <c r="N123" i="68"/>
  <c r="H123" i="68"/>
  <c r="I123" i="68" s="1"/>
  <c r="F123" i="68"/>
  <c r="N122" i="68"/>
  <c r="H122" i="68"/>
  <c r="F122" i="68"/>
  <c r="N121" i="68"/>
  <c r="H121" i="68"/>
  <c r="F121" i="68"/>
  <c r="N120" i="68"/>
  <c r="H120" i="68"/>
  <c r="F120" i="68"/>
  <c r="B120" i="68"/>
  <c r="N119" i="68"/>
  <c r="H119" i="68"/>
  <c r="I119" i="68" s="1"/>
  <c r="F119" i="68"/>
  <c r="N118" i="68"/>
  <c r="H118" i="68"/>
  <c r="I118" i="68" s="1"/>
  <c r="F118" i="68"/>
  <c r="N117" i="68"/>
  <c r="H117" i="68"/>
  <c r="I117" i="68" s="1"/>
  <c r="F117" i="68"/>
  <c r="N116" i="68"/>
  <c r="H116" i="68"/>
  <c r="I116" i="68" s="1"/>
  <c r="F116" i="68"/>
  <c r="N115" i="68"/>
  <c r="H115" i="68"/>
  <c r="I115" i="68" s="1"/>
  <c r="F115" i="68"/>
  <c r="N114" i="68"/>
  <c r="H114" i="68"/>
  <c r="F114" i="68"/>
  <c r="N113" i="68"/>
  <c r="H113" i="68"/>
  <c r="I113" i="68" s="1"/>
  <c r="F113" i="68"/>
  <c r="N112" i="68"/>
  <c r="H112" i="68"/>
  <c r="I112" i="68" s="1"/>
  <c r="F112" i="68"/>
  <c r="N111" i="68"/>
  <c r="H111" i="68"/>
  <c r="I111" i="68" s="1"/>
  <c r="F111" i="68"/>
  <c r="N110" i="68"/>
  <c r="H110" i="68"/>
  <c r="F110" i="68"/>
  <c r="N109" i="68"/>
  <c r="H109" i="68"/>
  <c r="F109" i="68"/>
  <c r="N108" i="68"/>
  <c r="H108" i="68"/>
  <c r="I108" i="68" s="1"/>
  <c r="F108" i="68"/>
  <c r="N107" i="68"/>
  <c r="H107" i="68"/>
  <c r="I107" i="68" s="1"/>
  <c r="F107" i="68"/>
  <c r="N106" i="68"/>
  <c r="H106" i="68"/>
  <c r="I106" i="68" s="1"/>
  <c r="F106" i="68"/>
  <c r="N105" i="68"/>
  <c r="H105" i="68"/>
  <c r="I105" i="68" s="1"/>
  <c r="F105" i="68"/>
  <c r="N104" i="68"/>
  <c r="H104" i="68"/>
  <c r="I104" i="68" s="1"/>
  <c r="F104" i="68"/>
  <c r="N103" i="68"/>
  <c r="H103" i="68"/>
  <c r="I103" i="68" s="1"/>
  <c r="F103" i="68"/>
  <c r="N102" i="68"/>
  <c r="H102" i="68"/>
  <c r="F102" i="68"/>
  <c r="N101" i="68"/>
  <c r="H101" i="68"/>
  <c r="F101" i="68"/>
  <c r="N100" i="68"/>
  <c r="H100" i="68"/>
  <c r="I100" i="68" s="1"/>
  <c r="F100" i="68"/>
  <c r="N99" i="68"/>
  <c r="H99" i="68"/>
  <c r="I99" i="68" s="1"/>
  <c r="F99" i="68"/>
  <c r="N98" i="68"/>
  <c r="H98" i="68"/>
  <c r="I98" i="68" s="1"/>
  <c r="F98" i="68"/>
  <c r="N97" i="68"/>
  <c r="H97" i="68"/>
  <c r="I97" i="68" s="1"/>
  <c r="F97" i="68"/>
  <c r="N96" i="68"/>
  <c r="H96" i="68"/>
  <c r="F96" i="68"/>
  <c r="N95" i="68"/>
  <c r="H95" i="68"/>
  <c r="I95" i="68" s="1"/>
  <c r="F95" i="68"/>
  <c r="N94" i="68"/>
  <c r="H94" i="68"/>
  <c r="F94" i="68"/>
  <c r="N93" i="68"/>
  <c r="H93" i="68"/>
  <c r="F93" i="68"/>
  <c r="N92" i="68"/>
  <c r="H92" i="68"/>
  <c r="I92" i="68" s="1"/>
  <c r="F92" i="68"/>
  <c r="B92" i="68"/>
  <c r="N91" i="68"/>
  <c r="H91" i="68"/>
  <c r="F91" i="68"/>
  <c r="N90" i="68"/>
  <c r="H90" i="68"/>
  <c r="F90" i="68"/>
  <c r="N89" i="68"/>
  <c r="I89" i="68"/>
  <c r="H89" i="68"/>
  <c r="F89" i="68"/>
  <c r="N88" i="68"/>
  <c r="H88" i="68"/>
  <c r="I88" i="68" s="1"/>
  <c r="F88" i="68"/>
  <c r="N87" i="68"/>
  <c r="H87" i="68"/>
  <c r="I87" i="68" s="1"/>
  <c r="F87" i="68"/>
  <c r="N86" i="68"/>
  <c r="H86" i="68"/>
  <c r="I86" i="68" s="1"/>
  <c r="F86" i="68"/>
  <c r="N85" i="68"/>
  <c r="H85" i="68"/>
  <c r="I85" i="68" s="1"/>
  <c r="F85" i="68"/>
  <c r="N84" i="68"/>
  <c r="H84" i="68"/>
  <c r="I84" i="68" s="1"/>
  <c r="F84" i="68"/>
  <c r="N83" i="68"/>
  <c r="H83" i="68"/>
  <c r="F83" i="68"/>
  <c r="N82" i="68"/>
  <c r="H82" i="68"/>
  <c r="F82" i="68"/>
  <c r="N81" i="68"/>
  <c r="I81" i="68" s="1"/>
  <c r="H81" i="68"/>
  <c r="F81" i="68"/>
  <c r="N80" i="68"/>
  <c r="H80" i="68"/>
  <c r="I80" i="68" s="1"/>
  <c r="F80" i="68"/>
  <c r="N79" i="68"/>
  <c r="H79" i="68"/>
  <c r="F79" i="68"/>
  <c r="N78" i="68"/>
  <c r="H78" i="68"/>
  <c r="I78" i="68" s="1"/>
  <c r="F78" i="68"/>
  <c r="N77" i="68"/>
  <c r="H77" i="68"/>
  <c r="F77" i="68"/>
  <c r="N76" i="68"/>
  <c r="H76" i="68"/>
  <c r="F76" i="68"/>
  <c r="N75" i="68"/>
  <c r="H75" i="68"/>
  <c r="I75" i="68" s="1"/>
  <c r="F75" i="68"/>
  <c r="N74" i="68"/>
  <c r="H74" i="68"/>
  <c r="I74" i="68" s="1"/>
  <c r="F74" i="68"/>
  <c r="N73" i="68"/>
  <c r="H73" i="68"/>
  <c r="I73" i="68" s="1"/>
  <c r="F73" i="68"/>
  <c r="N72" i="68"/>
  <c r="H72" i="68"/>
  <c r="I72" i="68" s="1"/>
  <c r="F72" i="68"/>
  <c r="N71" i="68"/>
  <c r="H71" i="68"/>
  <c r="F71" i="68"/>
  <c r="N70" i="68"/>
  <c r="H70" i="68"/>
  <c r="F70" i="68"/>
  <c r="N69" i="68"/>
  <c r="H69" i="68"/>
  <c r="F69" i="68"/>
  <c r="N68" i="68"/>
  <c r="H68" i="68"/>
  <c r="I68" i="68" s="1"/>
  <c r="F68" i="68"/>
  <c r="N67" i="68"/>
  <c r="H67" i="68"/>
  <c r="I67" i="68" s="1"/>
  <c r="F67" i="68"/>
  <c r="N66" i="68"/>
  <c r="H66" i="68"/>
  <c r="I66" i="68" s="1"/>
  <c r="F66" i="68"/>
  <c r="N65" i="68"/>
  <c r="H65" i="68"/>
  <c r="F65" i="68"/>
  <c r="N64" i="68"/>
  <c r="H64" i="68"/>
  <c r="F64" i="68"/>
  <c r="N63" i="68"/>
  <c r="I63" i="68" s="1"/>
  <c r="H63" i="68"/>
  <c r="F63" i="68"/>
  <c r="N62" i="68"/>
  <c r="H62" i="68"/>
  <c r="I62" i="68" s="1"/>
  <c r="F62" i="68"/>
  <c r="N61" i="68"/>
  <c r="H61" i="68"/>
  <c r="I61" i="68" s="1"/>
  <c r="F61" i="68"/>
  <c r="B61" i="68"/>
  <c r="N60" i="68"/>
  <c r="H60" i="68"/>
  <c r="F60" i="68"/>
  <c r="N59" i="68"/>
  <c r="H59" i="68"/>
  <c r="I59" i="68" s="1"/>
  <c r="F59" i="68"/>
  <c r="N58" i="68"/>
  <c r="H58" i="68"/>
  <c r="I58" i="68" s="1"/>
  <c r="F58" i="68"/>
  <c r="N57" i="68"/>
  <c r="H57" i="68"/>
  <c r="I57" i="68" s="1"/>
  <c r="F57" i="68"/>
  <c r="N56" i="68"/>
  <c r="H56" i="68"/>
  <c r="F56" i="68"/>
  <c r="N55" i="68"/>
  <c r="H55" i="68"/>
  <c r="F55" i="68"/>
  <c r="N54" i="68"/>
  <c r="H54" i="68"/>
  <c r="I54" i="68" s="1"/>
  <c r="F54" i="68"/>
  <c r="N53" i="68"/>
  <c r="H53" i="68"/>
  <c r="I53" i="68" s="1"/>
  <c r="F53" i="68"/>
  <c r="N52" i="68"/>
  <c r="H52" i="68"/>
  <c r="I52" i="68" s="1"/>
  <c r="F52" i="68"/>
  <c r="I35" i="68"/>
  <c r="J430" i="68" s="1"/>
  <c r="M31" i="68"/>
  <c r="I29" i="68"/>
  <c r="H12" i="68"/>
  <c r="I56" i="68" l="1"/>
  <c r="I336" i="68"/>
  <c r="I152" i="68"/>
  <c r="J162" i="68" s="1"/>
  <c r="K162" i="68" s="1"/>
  <c r="L162" i="68" s="1"/>
  <c r="I203" i="68"/>
  <c r="I344" i="68"/>
  <c r="J353" i="68" s="1"/>
  <c r="K353" i="68" s="1"/>
  <c r="L353" i="68" s="1"/>
  <c r="I102" i="68"/>
  <c r="I302" i="68"/>
  <c r="J312" i="68" s="1"/>
  <c r="K312" i="68" s="1"/>
  <c r="L312" i="68" s="1"/>
  <c r="I309" i="68"/>
  <c r="J319" i="68" s="1"/>
  <c r="K319" i="68" s="1"/>
  <c r="L319" i="68" s="1"/>
  <c r="I352" i="68"/>
  <c r="I110" i="68"/>
  <c r="I317" i="68"/>
  <c r="I360" i="68"/>
  <c r="J370" i="68" s="1"/>
  <c r="K370" i="68" s="1"/>
  <c r="L370" i="68" s="1"/>
  <c r="I176" i="68"/>
  <c r="I239" i="68"/>
  <c r="J247" i="68" s="1"/>
  <c r="K247" i="68" s="1"/>
  <c r="L247" i="68" s="1"/>
  <c r="I300" i="68"/>
  <c r="J310" i="68" s="1"/>
  <c r="K310" i="68" s="1"/>
  <c r="L310" i="68" s="1"/>
  <c r="I325" i="68"/>
  <c r="J335" i="68" s="1"/>
  <c r="K335" i="68" s="1"/>
  <c r="L335" i="68" s="1"/>
  <c r="I404" i="68"/>
  <c r="I136" i="68"/>
  <c r="I164" i="68"/>
  <c r="I169" i="68"/>
  <c r="I214" i="68"/>
  <c r="I277" i="68"/>
  <c r="I280" i="68"/>
  <c r="J288" i="68" s="1"/>
  <c r="K288" i="68" s="1"/>
  <c r="L288" i="68" s="1"/>
  <c r="I333" i="68"/>
  <c r="J343" i="68" s="1"/>
  <c r="K343" i="68" s="1"/>
  <c r="L343" i="68" s="1"/>
  <c r="I338" i="68"/>
  <c r="I358" i="68"/>
  <c r="I412" i="68"/>
  <c r="I195" i="68"/>
  <c r="I258" i="68"/>
  <c r="I94" i="68"/>
  <c r="I266" i="68"/>
  <c r="I77" i="68"/>
  <c r="J87" i="68" s="1"/>
  <c r="K87" i="68" s="1"/>
  <c r="L87" i="68" s="1"/>
  <c r="I160" i="68"/>
  <c r="I193" i="68"/>
  <c r="I211" i="68"/>
  <c r="I168" i="68"/>
  <c r="J170" i="68" s="1"/>
  <c r="K170" i="68" s="1"/>
  <c r="L170" i="68" s="1"/>
  <c r="I231" i="68"/>
  <c r="J239" i="68" s="1"/>
  <c r="K239" i="68" s="1"/>
  <c r="L239" i="68" s="1"/>
  <c r="I292" i="68"/>
  <c r="J298" i="68" s="1"/>
  <c r="K298" i="68" s="1"/>
  <c r="L298" i="68" s="1"/>
  <c r="I342" i="68"/>
  <c r="J349" i="68" s="1"/>
  <c r="K349" i="68" s="1"/>
  <c r="L349" i="68" s="1"/>
  <c r="I396" i="68"/>
  <c r="J412" i="68" s="1"/>
  <c r="K412" i="68" s="1"/>
  <c r="L412" i="68" s="1"/>
  <c r="I143" i="68"/>
  <c r="I209" i="68"/>
  <c r="I65" i="68"/>
  <c r="I83" i="68"/>
  <c r="I121" i="68"/>
  <c r="J127" i="68" s="1"/>
  <c r="K127" i="68" s="1"/>
  <c r="L127" i="68" s="1"/>
  <c r="I91" i="68"/>
  <c r="J93" i="68" s="1"/>
  <c r="K93" i="68" s="1"/>
  <c r="L93" i="68" s="1"/>
  <c r="I96" i="68"/>
  <c r="I114" i="68"/>
  <c r="J122" i="68" s="1"/>
  <c r="K122" i="68" s="1"/>
  <c r="I124" i="68"/>
  <c r="I139" i="68"/>
  <c r="I144" i="68"/>
  <c r="I154" i="68"/>
  <c r="I172" i="68"/>
  <c r="J178" i="68" s="1"/>
  <c r="K178" i="68" s="1"/>
  <c r="L178" i="68" s="1"/>
  <c r="I177" i="68"/>
  <c r="J172" i="68" s="1"/>
  <c r="K172" i="68" s="1"/>
  <c r="L172" i="68" s="1"/>
  <c r="I182" i="68"/>
  <c r="J184" i="68" s="1"/>
  <c r="K184" i="68" s="1"/>
  <c r="L184" i="68" s="1"/>
  <c r="I200" i="68"/>
  <c r="J208" i="68" s="1"/>
  <c r="K208" i="68" s="1"/>
  <c r="L208" i="68" s="1"/>
  <c r="I205" i="68"/>
  <c r="I222" i="68"/>
  <c r="I225" i="68"/>
  <c r="I235" i="68"/>
  <c r="J243" i="68" s="1"/>
  <c r="K243" i="68" s="1"/>
  <c r="L243" i="68" s="1"/>
  <c r="I240" i="68"/>
  <c r="I245" i="68"/>
  <c r="I263" i="68"/>
  <c r="J269" i="68" s="1"/>
  <c r="K269" i="68" s="1"/>
  <c r="L269" i="68" s="1"/>
  <c r="I268" i="68"/>
  <c r="J277" i="68" s="1"/>
  <c r="K277" i="68" s="1"/>
  <c r="L277" i="68" s="1"/>
  <c r="I288" i="68"/>
  <c r="I296" i="68"/>
  <c r="I321" i="68"/>
  <c r="J328" i="68" s="1"/>
  <c r="K328" i="68" s="1"/>
  <c r="L328" i="68" s="1"/>
  <c r="I326" i="68"/>
  <c r="J336" i="68" s="1"/>
  <c r="K336" i="68" s="1"/>
  <c r="L336" i="68" s="1"/>
  <c r="I346" i="68"/>
  <c r="I364" i="68"/>
  <c r="J357" i="68" s="1"/>
  <c r="K357" i="68" s="1"/>
  <c r="L357" i="68" s="1"/>
  <c r="I371" i="68"/>
  <c r="J381" i="68" s="1"/>
  <c r="K381" i="68" s="1"/>
  <c r="L381" i="68" s="1"/>
  <c r="I374" i="68"/>
  <c r="J384" i="68" s="1"/>
  <c r="K384" i="68" s="1"/>
  <c r="L384" i="68" s="1"/>
  <c r="I400" i="68"/>
  <c r="I405" i="68"/>
  <c r="I60" i="68"/>
  <c r="J69" i="68" s="1"/>
  <c r="K69" i="68" s="1"/>
  <c r="L69" i="68" s="1"/>
  <c r="I120" i="68"/>
  <c r="I69" i="68"/>
  <c r="J79" i="68" s="1"/>
  <c r="K79" i="68" s="1"/>
  <c r="L79" i="68" s="1"/>
  <c r="I135" i="68"/>
  <c r="J142" i="68" s="1"/>
  <c r="K142" i="68" s="1"/>
  <c r="L142" i="68" s="1"/>
  <c r="I416" i="68"/>
  <c r="I79" i="68"/>
  <c r="J88" i="68" s="1"/>
  <c r="K88" i="68" s="1"/>
  <c r="L88" i="68" s="1"/>
  <c r="I55" i="68"/>
  <c r="J55" i="68" s="1"/>
  <c r="K55" i="68" s="1"/>
  <c r="L55" i="68" s="1"/>
  <c r="I64" i="68"/>
  <c r="I70" i="68"/>
  <c r="I71" i="68"/>
  <c r="I76" i="68"/>
  <c r="J85" i="68" s="1"/>
  <c r="K85" i="68" s="1"/>
  <c r="L85" i="68" s="1"/>
  <c r="I82" i="68"/>
  <c r="I90" i="68"/>
  <c r="I93" i="68"/>
  <c r="I101" i="68"/>
  <c r="J107" i="68" s="1"/>
  <c r="K107" i="68" s="1"/>
  <c r="L107" i="68" s="1"/>
  <c r="I109" i="68"/>
  <c r="I122" i="68"/>
  <c r="I192" i="68"/>
  <c r="J199" i="68" s="1"/>
  <c r="K199" i="68" s="1"/>
  <c r="L199" i="68" s="1"/>
  <c r="I208" i="68"/>
  <c r="I341" i="68"/>
  <c r="I357" i="68"/>
  <c r="J362" i="68" s="1"/>
  <c r="K362" i="68" s="1"/>
  <c r="L362" i="68" s="1"/>
  <c r="I381" i="68"/>
  <c r="J391" i="68" s="1"/>
  <c r="K391" i="68" s="1"/>
  <c r="L391" i="68" s="1"/>
  <c r="I385" i="68"/>
  <c r="J393" i="68" s="1"/>
  <c r="K393" i="68" s="1"/>
  <c r="L393" i="68" s="1"/>
  <c r="I389" i="68"/>
  <c r="J399" i="68" s="1"/>
  <c r="K399" i="68" s="1"/>
  <c r="L399" i="68" s="1"/>
  <c r="I393" i="68"/>
  <c r="J403" i="68" s="1"/>
  <c r="K403" i="68" s="1"/>
  <c r="L403" i="68" s="1"/>
  <c r="I301" i="68"/>
  <c r="J300" i="68" s="1"/>
  <c r="K300" i="68" s="1"/>
  <c r="L300" i="68" s="1"/>
  <c r="I303" i="68"/>
  <c r="I128" i="68"/>
  <c r="I130" i="68"/>
  <c r="J135" i="68" s="1"/>
  <c r="K135" i="68" s="1"/>
  <c r="I132" i="68"/>
  <c r="I134" i="68"/>
  <c r="J138" i="68" s="1"/>
  <c r="K138" i="68" s="1"/>
  <c r="L138" i="68" s="1"/>
  <c r="I142" i="68"/>
  <c r="J147" i="68" s="1"/>
  <c r="K147" i="68" s="1"/>
  <c r="L147" i="68" s="1"/>
  <c r="I150" i="68"/>
  <c r="J148" i="68" s="1"/>
  <c r="K148" i="68" s="1"/>
  <c r="L148" i="68" s="1"/>
  <c r="I151" i="68"/>
  <c r="J161" i="68" s="1"/>
  <c r="K161" i="68" s="1"/>
  <c r="L161" i="68" s="1"/>
  <c r="I159" i="68"/>
  <c r="I167" i="68"/>
  <c r="I175" i="68"/>
  <c r="I186" i="68"/>
  <c r="J194" i="68" s="1"/>
  <c r="K194" i="68" s="1"/>
  <c r="L194" i="68" s="1"/>
  <c r="I194" i="68"/>
  <c r="J204" i="68" s="1"/>
  <c r="K204" i="68" s="1"/>
  <c r="L204" i="68" s="1"/>
  <c r="I202" i="68"/>
  <c r="J211" i="68" s="1"/>
  <c r="K211" i="68" s="1"/>
  <c r="L211" i="68" s="1"/>
  <c r="I210" i="68"/>
  <c r="J217" i="68" s="1"/>
  <c r="K217" i="68" s="1"/>
  <c r="L217" i="68" s="1"/>
  <c r="I213" i="68"/>
  <c r="J222" i="68" s="1"/>
  <c r="K222" i="68" s="1"/>
  <c r="L222" i="68" s="1"/>
  <c r="I221" i="68"/>
  <c r="I230" i="68"/>
  <c r="I238" i="68"/>
  <c r="I249" i="68"/>
  <c r="I257" i="68"/>
  <c r="J264" i="68" s="1"/>
  <c r="K264" i="68" s="1"/>
  <c r="L264" i="68" s="1"/>
  <c r="I265" i="68"/>
  <c r="J275" i="68" s="1"/>
  <c r="K275" i="68" s="1"/>
  <c r="L275" i="68" s="1"/>
  <c r="I276" i="68"/>
  <c r="J279" i="68" s="1"/>
  <c r="K279" i="68" s="1"/>
  <c r="L279" i="68" s="1"/>
  <c r="I284" i="68"/>
  <c r="J286" i="68" s="1"/>
  <c r="K286" i="68" s="1"/>
  <c r="L286" i="68" s="1"/>
  <c r="I291" i="68"/>
  <c r="I299" i="68"/>
  <c r="I304" i="68"/>
  <c r="I306" i="68"/>
  <c r="I308" i="68"/>
  <c r="J314" i="68" s="1"/>
  <c r="K314" i="68" s="1"/>
  <c r="L314" i="68" s="1"/>
  <c r="I316" i="68"/>
  <c r="J323" i="68" s="1"/>
  <c r="K323" i="68" s="1"/>
  <c r="L323" i="68" s="1"/>
  <c r="I324" i="68"/>
  <c r="J330" i="68" s="1"/>
  <c r="K330" i="68" s="1"/>
  <c r="L330" i="68" s="1"/>
  <c r="I332" i="68"/>
  <c r="J342" i="68" s="1"/>
  <c r="K342" i="68" s="1"/>
  <c r="L342" i="68" s="1"/>
  <c r="I335" i="68"/>
  <c r="I343" i="68"/>
  <c r="I351" i="68"/>
  <c r="I359" i="68"/>
  <c r="J368" i="68" s="1"/>
  <c r="K368" i="68" s="1"/>
  <c r="L368" i="68" s="1"/>
  <c r="I370" i="68"/>
  <c r="J376" i="68" s="1"/>
  <c r="K376" i="68" s="1"/>
  <c r="L376" i="68" s="1"/>
  <c r="I378" i="68"/>
  <c r="J386" i="68" s="1"/>
  <c r="K386" i="68" s="1"/>
  <c r="L386" i="68" s="1"/>
  <c r="I379" i="68"/>
  <c r="I382" i="68"/>
  <c r="J389" i="68" s="1"/>
  <c r="K389" i="68" s="1"/>
  <c r="L389" i="68" s="1"/>
  <c r="I383" i="68"/>
  <c r="I386" i="68"/>
  <c r="I387" i="68"/>
  <c r="I390" i="68"/>
  <c r="I391" i="68"/>
  <c r="I394" i="68"/>
  <c r="I395" i="68"/>
  <c r="J405" i="68" s="1"/>
  <c r="K405" i="68" s="1"/>
  <c r="L405" i="68" s="1"/>
  <c r="I403" i="68"/>
  <c r="I411" i="68"/>
  <c r="J108" i="68"/>
  <c r="K108" i="68" s="1"/>
  <c r="L108" i="68" s="1"/>
  <c r="J152" i="68"/>
  <c r="K152" i="68" s="1"/>
  <c r="L152" i="68" s="1"/>
  <c r="J228" i="68"/>
  <c r="K228" i="68" s="1"/>
  <c r="L228" i="68" s="1"/>
  <c r="J231" i="68"/>
  <c r="K231" i="68" s="1"/>
  <c r="L231" i="68" s="1"/>
  <c r="J236" i="68"/>
  <c r="K236" i="68" s="1"/>
  <c r="L236" i="68" s="1"/>
  <c r="J53" i="68"/>
  <c r="K53" i="68" s="1"/>
  <c r="L53" i="68" s="1"/>
  <c r="J167" i="68"/>
  <c r="K167" i="68" s="1"/>
  <c r="L167" i="68" s="1"/>
  <c r="J175" i="68"/>
  <c r="K175" i="68" s="1"/>
  <c r="L175" i="68" s="1"/>
  <c r="J252" i="68"/>
  <c r="K252" i="68" s="1"/>
  <c r="L252" i="68" s="1"/>
  <c r="J255" i="68"/>
  <c r="K255" i="68" s="1"/>
  <c r="L255" i="68" s="1"/>
  <c r="J291" i="68"/>
  <c r="K291" i="68" s="1"/>
  <c r="L291" i="68" s="1"/>
  <c r="J261" i="68"/>
  <c r="K261" i="68" s="1"/>
  <c r="L261" i="68" s="1"/>
  <c r="J318" i="68"/>
  <c r="K318" i="68" s="1"/>
  <c r="L318" i="68" s="1"/>
  <c r="J345" i="68"/>
  <c r="K345" i="68" s="1"/>
  <c r="L345" i="68" s="1"/>
  <c r="J378" i="68"/>
  <c r="K378" i="68" s="1"/>
  <c r="L378" i="68" s="1"/>
  <c r="J355" i="68"/>
  <c r="K355" i="68" s="1"/>
  <c r="L355" i="68" s="1"/>
  <c r="J359" i="68"/>
  <c r="K359" i="68" s="1"/>
  <c r="L359" i="68" s="1"/>
  <c r="J356" i="68"/>
  <c r="K356" i="68" s="1"/>
  <c r="L356" i="68" s="1"/>
  <c r="J358" i="68"/>
  <c r="K358" i="68" s="1"/>
  <c r="L358" i="68" s="1"/>
  <c r="J375" i="68"/>
  <c r="K375" i="68" s="1"/>
  <c r="L375" i="68" s="1"/>
  <c r="J385" i="68"/>
  <c r="K385" i="68" s="1"/>
  <c r="L385" i="68" s="1"/>
  <c r="J402" i="68"/>
  <c r="K402" i="68" s="1"/>
  <c r="L402" i="68" s="1"/>
  <c r="J196" i="68" l="1"/>
  <c r="K196" i="68" s="1"/>
  <c r="L196" i="68" s="1"/>
  <c r="J104" i="68"/>
  <c r="K104" i="68" s="1"/>
  <c r="L104" i="68" s="1"/>
  <c r="J382" i="68"/>
  <c r="K382" i="68" s="1"/>
  <c r="L382" i="68" s="1"/>
  <c r="J278" i="68"/>
  <c r="K278" i="68" s="1"/>
  <c r="L278" i="68" s="1"/>
  <c r="J396" i="68"/>
  <c r="K396" i="68" s="1"/>
  <c r="L396" i="68" s="1"/>
  <c r="J373" i="68"/>
  <c r="K373" i="68" s="1"/>
  <c r="L373" i="68" s="1"/>
  <c r="J351" i="68"/>
  <c r="K351" i="68" s="1"/>
  <c r="L351" i="68" s="1"/>
  <c r="J338" i="68"/>
  <c r="K338" i="68" s="1"/>
  <c r="L338" i="68" s="1"/>
  <c r="J296" i="68"/>
  <c r="K296" i="68" s="1"/>
  <c r="L296" i="68" s="1"/>
  <c r="J283" i="68"/>
  <c r="K283" i="68" s="1"/>
  <c r="L283" i="68" s="1"/>
  <c r="J297" i="68"/>
  <c r="K297" i="68" s="1"/>
  <c r="L297" i="68" s="1"/>
  <c r="J394" i="68"/>
  <c r="K394" i="68" s="1"/>
  <c r="L394" i="68" s="1"/>
  <c r="J383" i="68"/>
  <c r="K383" i="68" s="1"/>
  <c r="L383" i="68" s="1"/>
  <c r="J339" i="68"/>
  <c r="K339" i="68" s="1"/>
  <c r="L339" i="68" s="1"/>
  <c r="J347" i="68"/>
  <c r="K347" i="68" s="1"/>
  <c r="L347" i="68" s="1"/>
  <c r="J361" i="68"/>
  <c r="K361" i="68" s="1"/>
  <c r="L361" i="68" s="1"/>
  <c r="J331" i="68"/>
  <c r="K331" i="68" s="1"/>
  <c r="L331" i="68" s="1"/>
  <c r="J307" i="68"/>
  <c r="K307" i="68" s="1"/>
  <c r="L307" i="68" s="1"/>
  <c r="J292" i="68"/>
  <c r="K292" i="68" s="1"/>
  <c r="L292" i="68" s="1"/>
  <c r="J182" i="68"/>
  <c r="K182" i="68" s="1"/>
  <c r="L182" i="68" s="1"/>
  <c r="J329" i="68"/>
  <c r="K329" i="68" s="1"/>
  <c r="L329" i="68" s="1"/>
  <c r="J409" i="68"/>
  <c r="K409" i="68" s="1"/>
  <c r="L409" i="68" s="1"/>
  <c r="J392" i="68"/>
  <c r="K392" i="68" s="1"/>
  <c r="L392" i="68" s="1"/>
  <c r="J369" i="68"/>
  <c r="K369" i="68" s="1"/>
  <c r="L369" i="68" s="1"/>
  <c r="J337" i="68"/>
  <c r="K337" i="68" s="1"/>
  <c r="L337" i="68" s="1"/>
  <c r="J395" i="68"/>
  <c r="K395" i="68" s="1"/>
  <c r="L395" i="68" s="1"/>
  <c r="J223" i="68"/>
  <c r="K223" i="68" s="1"/>
  <c r="L223" i="68" s="1"/>
  <c r="J226" i="68"/>
  <c r="K226" i="68" s="1"/>
  <c r="L226" i="68" s="1"/>
  <c r="J372" i="68"/>
  <c r="K372" i="68" s="1"/>
  <c r="L372" i="68" s="1"/>
  <c r="J302" i="68"/>
  <c r="K302" i="68" s="1"/>
  <c r="L302" i="68" s="1"/>
  <c r="J229" i="68"/>
  <c r="K229" i="68" s="1"/>
  <c r="L229" i="68" s="1"/>
  <c r="J346" i="68"/>
  <c r="K346" i="68" s="1"/>
  <c r="L346" i="68" s="1"/>
  <c r="J316" i="68"/>
  <c r="K316" i="68" s="1"/>
  <c r="L316" i="68" s="1"/>
  <c r="J309" i="68"/>
  <c r="K309" i="68" s="1"/>
  <c r="L309" i="68" s="1"/>
  <c r="J365" i="68"/>
  <c r="K365" i="68" s="1"/>
  <c r="L365" i="68" s="1"/>
  <c r="J253" i="68"/>
  <c r="K253" i="68" s="1"/>
  <c r="L253" i="68" s="1"/>
  <c r="J186" i="68"/>
  <c r="K186" i="68" s="1"/>
  <c r="L186" i="68" s="1"/>
  <c r="J82" i="68"/>
  <c r="K82" i="68" s="1"/>
  <c r="L82" i="68" s="1"/>
  <c r="J305" i="68"/>
  <c r="K305" i="68" s="1"/>
  <c r="L305" i="68" s="1"/>
  <c r="J237" i="68"/>
  <c r="K237" i="68" s="1"/>
  <c r="L237" i="68" s="1"/>
  <c r="J415" i="68"/>
  <c r="K415" i="68" s="1"/>
  <c r="L415" i="68" s="1"/>
  <c r="J380" i="68"/>
  <c r="K380" i="68" s="1"/>
  <c r="L380" i="68" s="1"/>
  <c r="J326" i="68"/>
  <c r="K326" i="68" s="1"/>
  <c r="L326" i="68" s="1"/>
  <c r="J272" i="68"/>
  <c r="K272" i="68" s="1"/>
  <c r="L272" i="68" s="1"/>
  <c r="J397" i="68"/>
  <c r="K397" i="68" s="1"/>
  <c r="L397" i="68" s="1"/>
  <c r="J408" i="68"/>
  <c r="K408" i="68" s="1"/>
  <c r="L408" i="68" s="1"/>
  <c r="J387" i="68"/>
  <c r="K387" i="68" s="1"/>
  <c r="L387" i="68" s="1"/>
  <c r="J364" i="68"/>
  <c r="K364" i="68" s="1"/>
  <c r="L364" i="68" s="1"/>
  <c r="J363" i="68"/>
  <c r="K363" i="68" s="1"/>
  <c r="L363" i="68" s="1"/>
  <c r="J350" i="68"/>
  <c r="K350" i="68" s="1"/>
  <c r="L350" i="68" s="1"/>
  <c r="J273" i="68"/>
  <c r="K273" i="68" s="1"/>
  <c r="L273" i="68" s="1"/>
  <c r="J267" i="68"/>
  <c r="K267" i="68" s="1"/>
  <c r="L267" i="68" s="1"/>
  <c r="J210" i="68"/>
  <c r="K210" i="68" s="1"/>
  <c r="L210" i="68" s="1"/>
  <c r="J416" i="68"/>
  <c r="J400" i="68"/>
  <c r="K400" i="68" s="1"/>
  <c r="L400" i="68" s="1"/>
  <c r="J320" i="68"/>
  <c r="K320" i="68" s="1"/>
  <c r="L320" i="68" s="1"/>
  <c r="J191" i="68"/>
  <c r="K191" i="68" s="1"/>
  <c r="L191" i="68" s="1"/>
  <c r="J58" i="68"/>
  <c r="K58" i="68" s="1"/>
  <c r="L58" i="68" s="1"/>
  <c r="J304" i="68"/>
  <c r="K304" i="68" s="1"/>
  <c r="L304" i="68" s="1"/>
  <c r="J54" i="68"/>
  <c r="K54" i="68" s="1"/>
  <c r="L54" i="68" s="1"/>
  <c r="J377" i="68"/>
  <c r="K377" i="68" s="1"/>
  <c r="L377" i="68" s="1"/>
  <c r="J103" i="68"/>
  <c r="K103" i="68" s="1"/>
  <c r="L103" i="68" s="1"/>
  <c r="J102" i="68"/>
  <c r="K102" i="68" s="1"/>
  <c r="L102" i="68" s="1"/>
  <c r="J97" i="68"/>
  <c r="K97" i="68" s="1"/>
  <c r="L97" i="68" s="1"/>
  <c r="J98" i="68"/>
  <c r="K98" i="68" s="1"/>
  <c r="L98" i="68" s="1"/>
  <c r="J99" i="68"/>
  <c r="K99" i="68" s="1"/>
  <c r="L99" i="68" s="1"/>
  <c r="J94" i="68"/>
  <c r="K94" i="68" s="1"/>
  <c r="L94" i="68" s="1"/>
  <c r="J84" i="68"/>
  <c r="K84" i="68" s="1"/>
  <c r="L84" i="68" s="1"/>
  <c r="J101" i="68"/>
  <c r="K101" i="68" s="1"/>
  <c r="L101" i="68" s="1"/>
  <c r="J78" i="68"/>
  <c r="K78" i="68" s="1"/>
  <c r="L78" i="68" s="1"/>
  <c r="J81" i="68"/>
  <c r="K81" i="68" s="1"/>
  <c r="L81" i="68" s="1"/>
  <c r="J73" i="68"/>
  <c r="K73" i="68" s="1"/>
  <c r="L73" i="68" s="1"/>
  <c r="J71" i="68"/>
  <c r="K71" i="68" s="1"/>
  <c r="L71" i="68" s="1"/>
  <c r="J64" i="68"/>
  <c r="K64" i="68" s="1"/>
  <c r="L64" i="68" s="1"/>
  <c r="J66" i="68"/>
  <c r="K66" i="68" s="1"/>
  <c r="L66" i="68" s="1"/>
  <c r="J52" i="68"/>
  <c r="K52" i="68" s="1"/>
  <c r="L52" i="68" s="1"/>
  <c r="J130" i="68"/>
  <c r="K130" i="68" s="1"/>
  <c r="L130" i="68" s="1"/>
  <c r="J124" i="68"/>
  <c r="K124" i="68" s="1"/>
  <c r="L124" i="68" s="1"/>
  <c r="J123" i="68"/>
  <c r="K123" i="68" s="1"/>
  <c r="L123" i="68" s="1"/>
  <c r="J121" i="68"/>
  <c r="K121" i="68" s="1"/>
  <c r="L121" i="68" s="1"/>
  <c r="J120" i="68"/>
  <c r="K120" i="68" s="1"/>
  <c r="L120" i="68" s="1"/>
  <c r="J128" i="68"/>
  <c r="K128" i="68" s="1"/>
  <c r="L128" i="68" s="1"/>
  <c r="J125" i="68"/>
  <c r="K125" i="68" s="1"/>
  <c r="L125" i="68" s="1"/>
  <c r="J116" i="68"/>
  <c r="K116" i="68" s="1"/>
  <c r="L116" i="68" s="1"/>
  <c r="J113" i="68"/>
  <c r="K113" i="68" s="1"/>
  <c r="L113" i="68" s="1"/>
  <c r="J115" i="68"/>
  <c r="K115" i="68" s="1"/>
  <c r="L115" i="68" s="1"/>
  <c r="J117" i="68"/>
  <c r="K117" i="68" s="1"/>
  <c r="L117" i="68" s="1"/>
  <c r="J413" i="68"/>
  <c r="K413" i="68" s="1"/>
  <c r="L413" i="68" s="1"/>
  <c r="J410" i="68"/>
  <c r="K410" i="68" s="1"/>
  <c r="L410" i="68" s="1"/>
  <c r="J77" i="68"/>
  <c r="K77" i="68" s="1"/>
  <c r="L77" i="68" s="1"/>
  <c r="J129" i="68"/>
  <c r="K129" i="68" s="1"/>
  <c r="L129" i="68" s="1"/>
  <c r="J75" i="68"/>
  <c r="K75" i="68" s="1"/>
  <c r="L75" i="68" s="1"/>
  <c r="J414" i="68"/>
  <c r="K414" i="68" s="1"/>
  <c r="L414" i="68" s="1"/>
  <c r="J406" i="68"/>
  <c r="K406" i="68" s="1"/>
  <c r="L406" i="68" s="1"/>
  <c r="J411" i="68"/>
  <c r="K411" i="68" s="1"/>
  <c r="L411" i="68" s="1"/>
  <c r="J401" i="68"/>
  <c r="K401" i="68" s="1"/>
  <c r="L401" i="68" s="1"/>
  <c r="J398" i="68"/>
  <c r="K398" i="68" s="1"/>
  <c r="L398" i="68" s="1"/>
  <c r="J390" i="68"/>
  <c r="K390" i="68" s="1"/>
  <c r="L390" i="68" s="1"/>
  <c r="J374" i="68"/>
  <c r="K374" i="68" s="1"/>
  <c r="L374" i="68" s="1"/>
  <c r="J371" i="68"/>
  <c r="K371" i="68" s="1"/>
  <c r="L371" i="68" s="1"/>
  <c r="J379" i="68"/>
  <c r="K379" i="68" s="1"/>
  <c r="L379" i="68" s="1"/>
  <c r="J366" i="68"/>
  <c r="K366" i="68" s="1"/>
  <c r="L366" i="68" s="1"/>
  <c r="J344" i="68"/>
  <c r="K344" i="68" s="1"/>
  <c r="L344" i="68" s="1"/>
  <c r="J340" i="68"/>
  <c r="K340" i="68" s="1"/>
  <c r="L340" i="68" s="1"/>
  <c r="J341" i="68"/>
  <c r="K341" i="68" s="1"/>
  <c r="L341" i="68" s="1"/>
  <c r="J315" i="68"/>
  <c r="K315" i="68" s="1"/>
  <c r="L315" i="68" s="1"/>
  <c r="J317" i="68"/>
  <c r="K317" i="68" s="1"/>
  <c r="L317" i="68" s="1"/>
  <c r="J301" i="68"/>
  <c r="K301" i="68" s="1"/>
  <c r="L301" i="68" s="1"/>
  <c r="J289" i="68"/>
  <c r="K289" i="68" s="1"/>
  <c r="L289" i="68" s="1"/>
  <c r="J287" i="68"/>
  <c r="K287" i="68" s="1"/>
  <c r="L287" i="68" s="1"/>
  <c r="J294" i="68"/>
  <c r="K294" i="68" s="1"/>
  <c r="L294" i="68" s="1"/>
  <c r="J299" i="68"/>
  <c r="K299" i="68" s="1"/>
  <c r="L299" i="68" s="1"/>
  <c r="J293" i="68"/>
  <c r="K293" i="68" s="1"/>
  <c r="L293" i="68" s="1"/>
  <c r="J290" i="68"/>
  <c r="K290" i="68" s="1"/>
  <c r="L290" i="68" s="1"/>
  <c r="J295" i="68"/>
  <c r="K295" i="68" s="1"/>
  <c r="L295" i="68" s="1"/>
  <c r="J284" i="68"/>
  <c r="K284" i="68" s="1"/>
  <c r="L284" i="68" s="1"/>
  <c r="J262" i="68"/>
  <c r="K262" i="68" s="1"/>
  <c r="L262" i="68" s="1"/>
  <c r="J256" i="68"/>
  <c r="K256" i="68" s="1"/>
  <c r="L256" i="68" s="1"/>
  <c r="J254" i="68"/>
  <c r="K254" i="68" s="1"/>
  <c r="L254" i="68" s="1"/>
  <c r="J260" i="68"/>
  <c r="K260" i="68" s="1"/>
  <c r="L260" i="68" s="1"/>
  <c r="J259" i="68"/>
  <c r="K259" i="68" s="1"/>
  <c r="L259" i="68" s="1"/>
  <c r="J249" i="68"/>
  <c r="K249" i="68" s="1"/>
  <c r="L249" i="68" s="1"/>
  <c r="J257" i="68"/>
  <c r="K257" i="68" s="1"/>
  <c r="L257" i="68" s="1"/>
  <c r="J265" i="68"/>
  <c r="K265" i="68" s="1"/>
  <c r="L265" i="68" s="1"/>
  <c r="J251" i="68"/>
  <c r="K251" i="68" s="1"/>
  <c r="L251" i="68" s="1"/>
  <c r="J250" i="68"/>
  <c r="K250" i="68" s="1"/>
  <c r="L250" i="68" s="1"/>
  <c r="J263" i="68"/>
  <c r="K263" i="68" s="1"/>
  <c r="L263" i="68" s="1"/>
  <c r="J221" i="68"/>
  <c r="K221" i="68" s="1"/>
  <c r="J227" i="68"/>
  <c r="K227" i="68" s="1"/>
  <c r="L227" i="68" s="1"/>
  <c r="L221" i="68"/>
  <c r="J225" i="68"/>
  <c r="K225" i="68" s="1"/>
  <c r="L225" i="68" s="1"/>
  <c r="J230" i="68"/>
  <c r="K230" i="68" s="1"/>
  <c r="J216" i="68"/>
  <c r="K216" i="68" s="1"/>
  <c r="L216" i="68" s="1"/>
  <c r="J224" i="68"/>
  <c r="K224" i="68" s="1"/>
  <c r="L224" i="68" s="1"/>
  <c r="J218" i="68"/>
  <c r="K218" i="68" s="1"/>
  <c r="L218" i="68" s="1"/>
  <c r="J189" i="68"/>
  <c r="K189" i="68" s="1"/>
  <c r="L189" i="68" s="1"/>
  <c r="J193" i="68"/>
  <c r="K193" i="68" s="1"/>
  <c r="L193" i="68" s="1"/>
  <c r="J200" i="68"/>
  <c r="K200" i="68" s="1"/>
  <c r="L200" i="68" s="1"/>
  <c r="J198" i="68"/>
  <c r="K198" i="68" s="1"/>
  <c r="L198" i="68" s="1"/>
  <c r="J188" i="68"/>
  <c r="K188" i="68" s="1"/>
  <c r="L188" i="68" s="1"/>
  <c r="J190" i="68"/>
  <c r="K190" i="68" s="1"/>
  <c r="L190" i="68" s="1"/>
  <c r="J197" i="68"/>
  <c r="K197" i="68" s="1"/>
  <c r="L197" i="68" s="1"/>
  <c r="J202" i="68"/>
  <c r="K202" i="68" s="1"/>
  <c r="L202" i="68" s="1"/>
  <c r="J195" i="68"/>
  <c r="K195" i="68" s="1"/>
  <c r="L195" i="68" s="1"/>
  <c r="J192" i="68"/>
  <c r="K192" i="68" s="1"/>
  <c r="L192" i="68" s="1"/>
  <c r="J201" i="68"/>
  <c r="K201" i="68" s="1"/>
  <c r="L201" i="68" s="1"/>
  <c r="J187" i="68"/>
  <c r="K187" i="68" s="1"/>
  <c r="L187" i="68" s="1"/>
  <c r="J168" i="68"/>
  <c r="K168" i="68" s="1"/>
  <c r="L168" i="68" s="1"/>
  <c r="J166" i="68"/>
  <c r="K166" i="68" s="1"/>
  <c r="L166" i="68" s="1"/>
  <c r="J163" i="68"/>
  <c r="K163" i="68" s="1"/>
  <c r="L163" i="68" s="1"/>
  <c r="J164" i="68"/>
  <c r="K164" i="68" s="1"/>
  <c r="L164" i="68" s="1"/>
  <c r="J165" i="68"/>
  <c r="K165" i="68" s="1"/>
  <c r="L165" i="68" s="1"/>
  <c r="J157" i="68"/>
  <c r="K157" i="68" s="1"/>
  <c r="L157" i="68" s="1"/>
  <c r="J169" i="68"/>
  <c r="K169" i="68" s="1"/>
  <c r="L169" i="68" s="1"/>
  <c r="J141" i="68"/>
  <c r="K141" i="68" s="1"/>
  <c r="L141" i="68" s="1"/>
  <c r="J144" i="68"/>
  <c r="K144" i="68" s="1"/>
  <c r="L144" i="68" s="1"/>
  <c r="J143" i="68"/>
  <c r="K143" i="68" s="1"/>
  <c r="L143" i="68" s="1"/>
  <c r="J133" i="68"/>
  <c r="K133" i="68" s="1"/>
  <c r="L133" i="68" s="1"/>
  <c r="J136" i="68"/>
  <c r="K136" i="68" s="1"/>
  <c r="L136" i="68" s="1"/>
  <c r="J308" i="68"/>
  <c r="K308" i="68" s="1"/>
  <c r="L308" i="68" s="1"/>
  <c r="J311" i="68"/>
  <c r="K311" i="68" s="1"/>
  <c r="L311" i="68" s="1"/>
  <c r="J313" i="68"/>
  <c r="K313" i="68" s="1"/>
  <c r="L313" i="68" s="1"/>
  <c r="J303" i="68"/>
  <c r="K303" i="68" s="1"/>
  <c r="L303" i="68" s="1"/>
  <c r="J266" i="68"/>
  <c r="K266" i="68" s="1"/>
  <c r="L266" i="68" s="1"/>
  <c r="J215" i="68"/>
  <c r="K215" i="68" s="1"/>
  <c r="L215" i="68" s="1"/>
  <c r="J258" i="68"/>
  <c r="K258" i="68" s="1"/>
  <c r="L258" i="68" s="1"/>
  <c r="J203" i="68"/>
  <c r="K203" i="68" s="1"/>
  <c r="L203" i="68" s="1"/>
  <c r="I417" i="68"/>
  <c r="J407" i="68"/>
  <c r="K407" i="68" s="1"/>
  <c r="L407" i="68" s="1"/>
  <c r="J90" i="68"/>
  <c r="K90" i="68" s="1"/>
  <c r="L90" i="68" s="1"/>
  <c r="J126" i="68"/>
  <c r="K126" i="68" s="1"/>
  <c r="L126" i="68" s="1"/>
  <c r="J333" i="68"/>
  <c r="K333" i="68" s="1"/>
  <c r="L333" i="68" s="1"/>
  <c r="J268" i="68"/>
  <c r="K268" i="68" s="1"/>
  <c r="L268" i="68" s="1"/>
  <c r="J280" i="68"/>
  <c r="K280" i="68" s="1"/>
  <c r="L280" i="68" s="1"/>
  <c r="J248" i="68"/>
  <c r="K248" i="68" s="1"/>
  <c r="L248" i="68" s="1"/>
  <c r="J244" i="68"/>
  <c r="K244" i="68" s="1"/>
  <c r="L244" i="68" s="1"/>
  <c r="J242" i="68"/>
  <c r="K242" i="68" s="1"/>
  <c r="L242" i="68" s="1"/>
  <c r="J235" i="68"/>
  <c r="K235" i="68" s="1"/>
  <c r="L235" i="68" s="1"/>
  <c r="J240" i="68"/>
  <c r="K240" i="68" s="1"/>
  <c r="L240" i="68" s="1"/>
  <c r="J245" i="68"/>
  <c r="K245" i="68" s="1"/>
  <c r="L245" i="68" s="1"/>
  <c r="J209" i="68"/>
  <c r="K209" i="68" s="1"/>
  <c r="L209" i="68" s="1"/>
  <c r="J220" i="68"/>
  <c r="K220" i="68" s="1"/>
  <c r="L220" i="68" s="1"/>
  <c r="J181" i="68"/>
  <c r="K181" i="68" s="1"/>
  <c r="L181" i="68" s="1"/>
  <c r="J179" i="68"/>
  <c r="K179" i="68" s="1"/>
  <c r="L179" i="68" s="1"/>
  <c r="J174" i="68"/>
  <c r="K174" i="68" s="1"/>
  <c r="L174" i="68" s="1"/>
  <c r="J185" i="68"/>
  <c r="K185" i="68" s="1"/>
  <c r="L185" i="68" s="1"/>
  <c r="J159" i="68"/>
  <c r="K159" i="68" s="1"/>
  <c r="L159" i="68" s="1"/>
  <c r="J156" i="68"/>
  <c r="K156" i="68" s="1"/>
  <c r="L156" i="68" s="1"/>
  <c r="J160" i="68"/>
  <c r="K160" i="68" s="1"/>
  <c r="L160" i="68" s="1"/>
  <c r="J150" i="68"/>
  <c r="K150" i="68" s="1"/>
  <c r="L150" i="68" s="1"/>
  <c r="J158" i="68"/>
  <c r="K158" i="68" s="1"/>
  <c r="L158" i="68" s="1"/>
  <c r="J134" i="68"/>
  <c r="K134" i="68" s="1"/>
  <c r="L134" i="68" s="1"/>
  <c r="J137" i="68"/>
  <c r="K137" i="68" s="1"/>
  <c r="L137" i="68" s="1"/>
  <c r="J140" i="68"/>
  <c r="K140" i="68" s="1"/>
  <c r="L140" i="68" s="1"/>
  <c r="J285" i="68"/>
  <c r="K285" i="68" s="1"/>
  <c r="L285" i="68" s="1"/>
  <c r="J180" i="68"/>
  <c r="K180" i="68" s="1"/>
  <c r="L180" i="68" s="1"/>
  <c r="J65" i="68"/>
  <c r="K65" i="68" s="1"/>
  <c r="L65" i="68" s="1"/>
  <c r="J62" i="68"/>
  <c r="K62" i="68" s="1"/>
  <c r="L62" i="68" s="1"/>
  <c r="J68" i="68"/>
  <c r="K68" i="68" s="1"/>
  <c r="L68" i="68" s="1"/>
  <c r="J56" i="68"/>
  <c r="K56" i="68" s="1"/>
  <c r="L56" i="68" s="1"/>
  <c r="J63" i="68"/>
  <c r="K63" i="68" s="1"/>
  <c r="L63" i="68" s="1"/>
  <c r="J61" i="68"/>
  <c r="K61" i="68" s="1"/>
  <c r="L61" i="68" s="1"/>
  <c r="J59" i="68"/>
  <c r="K59" i="68" s="1"/>
  <c r="L59" i="68" s="1"/>
  <c r="J155" i="68"/>
  <c r="K155" i="68" s="1"/>
  <c r="L155" i="68" s="1"/>
  <c r="J388" i="68"/>
  <c r="K388" i="68" s="1"/>
  <c r="L388" i="68" s="1"/>
  <c r="J360" i="68"/>
  <c r="K360" i="68" s="1"/>
  <c r="L360" i="68" s="1"/>
  <c r="J332" i="68"/>
  <c r="K332" i="68" s="1"/>
  <c r="L332" i="68" s="1"/>
  <c r="J324" i="68"/>
  <c r="K324" i="68" s="1"/>
  <c r="L324" i="68" s="1"/>
  <c r="J354" i="68"/>
  <c r="K354" i="68" s="1"/>
  <c r="L354" i="68" s="1"/>
  <c r="J334" i="68"/>
  <c r="K334" i="68" s="1"/>
  <c r="L334" i="68" s="1"/>
  <c r="J327" i="68"/>
  <c r="K327" i="68" s="1"/>
  <c r="L327" i="68" s="1"/>
  <c r="J322" i="68"/>
  <c r="K322" i="68" s="1"/>
  <c r="L322" i="68" s="1"/>
  <c r="J281" i="68"/>
  <c r="K281" i="68" s="1"/>
  <c r="L281" i="68" s="1"/>
  <c r="J241" i="68"/>
  <c r="K241" i="68" s="1"/>
  <c r="L241" i="68" s="1"/>
  <c r="J276" i="68"/>
  <c r="K276" i="68" s="1"/>
  <c r="L276" i="68" s="1"/>
  <c r="J271" i="68"/>
  <c r="K271" i="68" s="1"/>
  <c r="L271" i="68" s="1"/>
  <c r="J214" i="68"/>
  <c r="K214" i="68" s="1"/>
  <c r="L214" i="68" s="1"/>
  <c r="J183" i="68"/>
  <c r="K183" i="68" s="1"/>
  <c r="L183" i="68" s="1"/>
  <c r="J154" i="68"/>
  <c r="K154" i="68" s="1"/>
  <c r="L154" i="68" s="1"/>
  <c r="J60" i="68"/>
  <c r="K60" i="68" s="1"/>
  <c r="L60" i="68" s="1"/>
  <c r="J232" i="68"/>
  <c r="K232" i="68" s="1"/>
  <c r="L232" i="68" s="1"/>
  <c r="J212" i="68"/>
  <c r="K212" i="68" s="1"/>
  <c r="L212" i="68" s="1"/>
  <c r="J177" i="68"/>
  <c r="K177" i="68" s="1"/>
  <c r="L177" i="68" s="1"/>
  <c r="J153" i="68"/>
  <c r="K153" i="68" s="1"/>
  <c r="L153" i="68" s="1"/>
  <c r="J145" i="68"/>
  <c r="K145" i="68" s="1"/>
  <c r="L145" i="68" s="1"/>
  <c r="J139" i="68"/>
  <c r="K139" i="68" s="1"/>
  <c r="L139" i="68" s="1"/>
  <c r="J131" i="68"/>
  <c r="K131" i="68" s="1"/>
  <c r="L131" i="68" s="1"/>
  <c r="J57" i="68"/>
  <c r="K57" i="68" s="1"/>
  <c r="L57" i="68" s="1"/>
  <c r="J70" i="68"/>
  <c r="K70" i="68" s="1"/>
  <c r="L70" i="68" s="1"/>
  <c r="J67" i="68"/>
  <c r="K67" i="68" s="1"/>
  <c r="L67" i="68" s="1"/>
  <c r="J367" i="68"/>
  <c r="K367" i="68" s="1"/>
  <c r="L367" i="68" s="1"/>
  <c r="J207" i="68"/>
  <c r="K207" i="68" s="1"/>
  <c r="L207" i="68" s="1"/>
  <c r="J119" i="68"/>
  <c r="K119" i="68" s="1"/>
  <c r="L119" i="68" s="1"/>
  <c r="J106" i="68"/>
  <c r="K106" i="68" s="1"/>
  <c r="L106" i="68" s="1"/>
  <c r="J110" i="68"/>
  <c r="K110" i="68" s="1"/>
  <c r="L110" i="68" s="1"/>
  <c r="J114" i="68"/>
  <c r="K114" i="68" s="1"/>
  <c r="L114" i="68" s="1"/>
  <c r="J105" i="68"/>
  <c r="K105" i="68" s="1"/>
  <c r="L105" i="68" s="1"/>
  <c r="J112" i="68"/>
  <c r="K112" i="68" s="1"/>
  <c r="L112" i="68" s="1"/>
  <c r="J118" i="68"/>
  <c r="K118" i="68" s="1"/>
  <c r="L118" i="68" s="1"/>
  <c r="J92" i="68"/>
  <c r="K92" i="68" s="1"/>
  <c r="L92" i="68" s="1"/>
  <c r="J86" i="68"/>
  <c r="K86" i="68" s="1"/>
  <c r="L86" i="68" s="1"/>
  <c r="J89" i="68"/>
  <c r="K89" i="68" s="1"/>
  <c r="L89" i="68" s="1"/>
  <c r="J83" i="68"/>
  <c r="K83" i="68" s="1"/>
  <c r="L83" i="68" s="1"/>
  <c r="J91" i="68"/>
  <c r="K91" i="68" s="1"/>
  <c r="L91" i="68" s="1"/>
  <c r="J74" i="68"/>
  <c r="K74" i="68" s="1"/>
  <c r="L74" i="68" s="1"/>
  <c r="J72" i="68"/>
  <c r="K72" i="68" s="1"/>
  <c r="L72" i="68" s="1"/>
  <c r="L135" i="68"/>
  <c r="J282" i="68"/>
  <c r="K282" i="68" s="1"/>
  <c r="L282" i="68" s="1"/>
  <c r="J176" i="68"/>
  <c r="K176" i="68" s="1"/>
  <c r="L176" i="68" s="1"/>
  <c r="J321" i="68"/>
  <c r="K321" i="68" s="1"/>
  <c r="L321" i="68" s="1"/>
  <c r="J246" i="68"/>
  <c r="K246" i="68" s="1"/>
  <c r="L246" i="68" s="1"/>
  <c r="J219" i="68"/>
  <c r="K219" i="68" s="1"/>
  <c r="L219" i="68" s="1"/>
  <c r="J404" i="68"/>
  <c r="K404" i="68" s="1"/>
  <c r="L404" i="68" s="1"/>
  <c r="J352" i="68"/>
  <c r="K352" i="68" s="1"/>
  <c r="L352" i="68" s="1"/>
  <c r="J325" i="68"/>
  <c r="K325" i="68" s="1"/>
  <c r="L325" i="68" s="1"/>
  <c r="J306" i="68"/>
  <c r="K306" i="68" s="1"/>
  <c r="L306" i="68" s="1"/>
  <c r="J270" i="68"/>
  <c r="K270" i="68" s="1"/>
  <c r="L270" i="68" s="1"/>
  <c r="J234" i="68"/>
  <c r="K234" i="68" s="1"/>
  <c r="L234" i="68" s="1"/>
  <c r="L230" i="68"/>
  <c r="J233" i="68"/>
  <c r="K233" i="68" s="1"/>
  <c r="L233" i="68" s="1"/>
  <c r="J238" i="68"/>
  <c r="K238" i="68" s="1"/>
  <c r="L238" i="68" s="1"/>
  <c r="J205" i="68"/>
  <c r="K205" i="68" s="1"/>
  <c r="L205" i="68" s="1"/>
  <c r="J206" i="68"/>
  <c r="K206" i="68" s="1"/>
  <c r="L206" i="68" s="1"/>
  <c r="J173" i="68"/>
  <c r="K173" i="68" s="1"/>
  <c r="L173" i="68" s="1"/>
  <c r="J171" i="68"/>
  <c r="K171" i="68" s="1"/>
  <c r="L171" i="68" s="1"/>
  <c r="J149" i="68"/>
  <c r="K149" i="68" s="1"/>
  <c r="L149" i="68" s="1"/>
  <c r="J146" i="68"/>
  <c r="K146" i="68" s="1"/>
  <c r="L146" i="68" s="1"/>
  <c r="J213" i="68"/>
  <c r="K213" i="68" s="1"/>
  <c r="L213" i="68" s="1"/>
  <c r="L122" i="68"/>
  <c r="J132" i="68"/>
  <c r="K132" i="68" s="1"/>
  <c r="L132" i="68" s="1"/>
  <c r="J100" i="68"/>
  <c r="K100" i="68" s="1"/>
  <c r="L100" i="68" s="1"/>
  <c r="J95" i="68"/>
  <c r="K95" i="68" s="1"/>
  <c r="L95" i="68" s="1"/>
  <c r="J76" i="68"/>
  <c r="K76" i="68" s="1"/>
  <c r="L76" i="68" s="1"/>
  <c r="J80" i="68"/>
  <c r="K80" i="68" s="1"/>
  <c r="L80" i="68" s="1"/>
  <c r="J348" i="68"/>
  <c r="K348" i="68" s="1"/>
  <c r="L348" i="68" s="1"/>
  <c r="J96" i="68"/>
  <c r="K96" i="68" s="1"/>
  <c r="L96" i="68" s="1"/>
  <c r="J274" i="68"/>
  <c r="K274" i="68" s="1"/>
  <c r="L274" i="68" s="1"/>
  <c r="J151" i="68"/>
  <c r="K151" i="68" s="1"/>
  <c r="L151" i="68" s="1"/>
  <c r="J111" i="68"/>
  <c r="K111" i="68" s="1"/>
  <c r="L111" i="68" s="1"/>
  <c r="J109" i="68"/>
  <c r="K109" i="68" s="1"/>
  <c r="L109" i="68" s="1"/>
  <c r="J417" i="68"/>
  <c r="K416" i="68"/>
  <c r="K417" i="68" l="1"/>
  <c r="L416" i="68"/>
  <c r="L417" i="68" l="1"/>
  <c r="L418" i="68"/>
  <c r="L419" i="68"/>
  <c r="H425" i="68" s="1"/>
  <c r="J425" i="68" l="1"/>
  <c r="D428" i="68" s="1"/>
  <c r="J428" i="68" s="1"/>
  <c r="J432" i="68" s="1"/>
  <c r="D425" i="68"/>
  <c r="D1" i="67" l="1"/>
  <c r="B2" i="66"/>
  <c r="C2" i="65"/>
  <c r="C2" i="64"/>
  <c r="D1" i="62"/>
  <c r="D1" i="58"/>
  <c r="B2" i="13"/>
  <c r="D1" i="21"/>
  <c r="E1" i="53"/>
  <c r="D1" i="52"/>
  <c r="E1" i="54"/>
  <c r="G1" i="47"/>
  <c r="AA32" i="64" l="1"/>
  <c r="Y32" i="64"/>
  <c r="W32" i="64"/>
  <c r="P31" i="65" l="1"/>
  <c r="F4" i="45" l="1"/>
  <c r="D19" i="53"/>
  <c r="E16" i="67"/>
  <c r="I24" i="67" s="1"/>
  <c r="P32" i="65"/>
  <c r="P33" i="65"/>
  <c r="P34" i="65"/>
  <c r="W36" i="65"/>
  <c r="F20" i="65"/>
  <c r="P38" i="65" l="1"/>
  <c r="F8" i="66" l="1"/>
  <c r="F10" i="66"/>
  <c r="F14" i="66" s="1"/>
  <c r="T32" i="64"/>
  <c r="R32" i="64"/>
  <c r="O32" i="64"/>
  <c r="F9" i="2"/>
  <c r="I20" i="62"/>
  <c r="U20" i="62" s="1"/>
  <c r="O24" i="62" s="1"/>
  <c r="I8" i="62"/>
  <c r="U8" i="62" s="1"/>
  <c r="I24" i="62" s="1"/>
  <c r="H3" i="62"/>
  <c r="I12" i="58"/>
  <c r="U12" i="58" s="1"/>
  <c r="O17" i="58" s="1"/>
  <c r="I7" i="58"/>
  <c r="U7" i="58" s="1"/>
  <c r="I17" i="58" s="1"/>
  <c r="H2" i="58"/>
  <c r="F12" i="21"/>
  <c r="F13" i="21"/>
  <c r="F14" i="21"/>
  <c r="F15" i="21"/>
  <c r="F16" i="21"/>
  <c r="F17" i="21"/>
  <c r="F18" i="21"/>
  <c r="F19" i="21"/>
  <c r="F20" i="21"/>
  <c r="F21" i="21"/>
  <c r="F11" i="21"/>
  <c r="I3" i="53"/>
  <c r="D15" i="53"/>
  <c r="D16" i="53"/>
  <c r="D17" i="53"/>
  <c r="D18" i="53"/>
  <c r="D20" i="53"/>
  <c r="D21" i="53"/>
  <c r="D9" i="53"/>
  <c r="D10" i="53"/>
  <c r="D11" i="53"/>
  <c r="D12" i="53"/>
  <c r="D13" i="53"/>
  <c r="D14" i="53"/>
  <c r="D8" i="53"/>
  <c r="E9" i="53"/>
  <c r="G9" i="53" s="1"/>
  <c r="E10" i="53"/>
  <c r="G10" i="53" s="1"/>
  <c r="E11" i="53"/>
  <c r="G11" i="53" s="1"/>
  <c r="H11" i="53" s="1"/>
  <c r="E12" i="53"/>
  <c r="G12" i="53" s="1"/>
  <c r="E13" i="53"/>
  <c r="E14" i="53"/>
  <c r="G14" i="53" s="1"/>
  <c r="E15" i="53"/>
  <c r="G15" i="53" s="1"/>
  <c r="E16" i="53"/>
  <c r="G16" i="53" s="1"/>
  <c r="E17" i="53"/>
  <c r="G17" i="53" s="1"/>
  <c r="E18" i="53"/>
  <c r="G18" i="53" s="1"/>
  <c r="E19" i="53"/>
  <c r="G19" i="53" s="1"/>
  <c r="E20" i="53"/>
  <c r="E21" i="53"/>
  <c r="G21" i="53" s="1"/>
  <c r="E8" i="53"/>
  <c r="G8" i="53" s="1"/>
  <c r="H8" i="53" s="1"/>
  <c r="L8" i="53" s="1"/>
  <c r="L24" i="54"/>
  <c r="J24" i="54"/>
  <c r="J25" i="54"/>
  <c r="N25" i="54" s="1"/>
  <c r="J23" i="54"/>
  <c r="L23" i="54"/>
  <c r="J22" i="54"/>
  <c r="L22" i="54" s="1"/>
  <c r="N22" i="54" s="1"/>
  <c r="J21" i="54"/>
  <c r="L21" i="54" s="1"/>
  <c r="N21" i="54" s="1"/>
  <c r="J20" i="54"/>
  <c r="L20" i="54" s="1"/>
  <c r="N20" i="54" s="1"/>
  <c r="J19" i="54"/>
  <c r="L19" i="54" s="1"/>
  <c r="J18" i="54"/>
  <c r="N18" i="54" s="1"/>
  <c r="J17" i="54"/>
  <c r="J16" i="54"/>
  <c r="L16" i="54" s="1"/>
  <c r="J15" i="54"/>
  <c r="L15" i="54" s="1"/>
  <c r="J14" i="54"/>
  <c r="L14" i="54" s="1"/>
  <c r="N14" i="54" s="1"/>
  <c r="J13" i="54"/>
  <c r="L13" i="54" s="1"/>
  <c r="N13" i="54" s="1"/>
  <c r="J12" i="54"/>
  <c r="I2" i="54"/>
  <c r="G20" i="53"/>
  <c r="L20" i="53" s="1"/>
  <c r="G13" i="53"/>
  <c r="C31" i="52"/>
  <c r="C30" i="52"/>
  <c r="C24" i="52"/>
  <c r="C23" i="52"/>
  <c r="C17" i="52"/>
  <c r="C16" i="52"/>
  <c r="D5" i="52"/>
  <c r="J2" i="47"/>
  <c r="H24" i="2"/>
  <c r="H20" i="45"/>
  <c r="J20" i="45" s="1"/>
  <c r="G20" i="45"/>
  <c r="F20" i="45"/>
  <c r="I18" i="45"/>
  <c r="H18" i="45"/>
  <c r="J18" i="45"/>
  <c r="G18" i="45"/>
  <c r="F18" i="45"/>
  <c r="H19" i="45"/>
  <c r="G19" i="45"/>
  <c r="F19" i="45"/>
  <c r="K19" i="45" s="1"/>
  <c r="H17" i="45"/>
  <c r="G17" i="45"/>
  <c r="F17" i="45"/>
  <c r="H53" i="44"/>
  <c r="N53" i="44"/>
  <c r="I53" i="44" s="1"/>
  <c r="H52" i="44"/>
  <c r="N52" i="44"/>
  <c r="H54" i="44"/>
  <c r="I54" i="44" s="1"/>
  <c r="N54" i="44"/>
  <c r="H55" i="44"/>
  <c r="N55" i="44"/>
  <c r="H56" i="44"/>
  <c r="N56" i="44"/>
  <c r="I56" i="44" s="1"/>
  <c r="H57" i="44"/>
  <c r="N57" i="44"/>
  <c r="H58" i="44"/>
  <c r="N58" i="44"/>
  <c r="I58" i="44" s="1"/>
  <c r="H59" i="44"/>
  <c r="N59" i="44"/>
  <c r="I59" i="44" s="1"/>
  <c r="H60" i="44"/>
  <c r="N60" i="44"/>
  <c r="H61" i="44"/>
  <c r="N61" i="44"/>
  <c r="H62" i="44"/>
  <c r="N62" i="44"/>
  <c r="I62" i="44"/>
  <c r="H63" i="44"/>
  <c r="N63" i="44"/>
  <c r="H64" i="44"/>
  <c r="N64" i="44"/>
  <c r="I64" i="44" s="1"/>
  <c r="H65" i="44"/>
  <c r="N65" i="44"/>
  <c r="H66" i="44"/>
  <c r="N66" i="44"/>
  <c r="I66" i="44" s="1"/>
  <c r="H67" i="44"/>
  <c r="N67" i="44"/>
  <c r="H68" i="44"/>
  <c r="N68" i="44"/>
  <c r="H69" i="44"/>
  <c r="N69" i="44"/>
  <c r="I69" i="44" s="1"/>
  <c r="H70" i="44"/>
  <c r="N70" i="44"/>
  <c r="I70" i="44"/>
  <c r="H71" i="44"/>
  <c r="N71" i="44"/>
  <c r="H72" i="44"/>
  <c r="N72" i="44"/>
  <c r="I72" i="44"/>
  <c r="H73" i="44"/>
  <c r="N73" i="44"/>
  <c r="H74" i="44"/>
  <c r="N74" i="44"/>
  <c r="H75" i="44"/>
  <c r="I75" i="44" s="1"/>
  <c r="N75" i="44"/>
  <c r="H76" i="44"/>
  <c r="N76" i="44"/>
  <c r="H77" i="44"/>
  <c r="N77" i="44"/>
  <c r="I77" i="44" s="1"/>
  <c r="H78" i="44"/>
  <c r="N78" i="44"/>
  <c r="H79" i="44"/>
  <c r="N79" i="44"/>
  <c r="I79" i="44" s="1"/>
  <c r="H80" i="44"/>
  <c r="N80" i="44"/>
  <c r="I80" i="44" s="1"/>
  <c r="H81" i="44"/>
  <c r="N81" i="44"/>
  <c r="H82" i="44"/>
  <c r="N82" i="44"/>
  <c r="H83" i="44"/>
  <c r="N83" i="44"/>
  <c r="I83" i="44"/>
  <c r="H84" i="44"/>
  <c r="N84" i="44"/>
  <c r="I84" i="44" s="1"/>
  <c r="H85" i="44"/>
  <c r="N85" i="44"/>
  <c r="H86" i="44"/>
  <c r="N86" i="44"/>
  <c r="I86" i="44" s="1"/>
  <c r="H87" i="44"/>
  <c r="N87" i="44"/>
  <c r="I87" i="44"/>
  <c r="H88" i="44"/>
  <c r="N88" i="44"/>
  <c r="H89" i="44"/>
  <c r="N89" i="44"/>
  <c r="I89" i="44"/>
  <c r="H90" i="44"/>
  <c r="N90" i="44"/>
  <c r="H91" i="44"/>
  <c r="N91" i="44"/>
  <c r="H92" i="44"/>
  <c r="N92" i="44"/>
  <c r="H93" i="44"/>
  <c r="N93" i="44"/>
  <c r="I93" i="44" s="1"/>
  <c r="H94" i="44"/>
  <c r="N94" i="44"/>
  <c r="I94" i="44" s="1"/>
  <c r="H95" i="44"/>
  <c r="I95" i="44" s="1"/>
  <c r="N95" i="44"/>
  <c r="H96" i="44"/>
  <c r="N96" i="44"/>
  <c r="H97" i="44"/>
  <c r="N97" i="44"/>
  <c r="I97" i="44"/>
  <c r="H98" i="44"/>
  <c r="N98" i="44"/>
  <c r="H99" i="44"/>
  <c r="N99" i="44"/>
  <c r="H100" i="44"/>
  <c r="N100" i="44"/>
  <c r="I100" i="44" s="1"/>
  <c r="H101" i="44"/>
  <c r="N101" i="44"/>
  <c r="I101" i="44" s="1"/>
  <c r="H102" i="44"/>
  <c r="N102" i="44"/>
  <c r="H103" i="44"/>
  <c r="I103" i="44" s="1"/>
  <c r="N103" i="44"/>
  <c r="H104" i="44"/>
  <c r="N104" i="44"/>
  <c r="H105" i="44"/>
  <c r="N105" i="44"/>
  <c r="I105" i="44" s="1"/>
  <c r="H106" i="44"/>
  <c r="N106" i="44"/>
  <c r="H107" i="44"/>
  <c r="N107" i="44"/>
  <c r="I107" i="44" s="1"/>
  <c r="H108" i="44"/>
  <c r="N108" i="44"/>
  <c r="I108" i="44" s="1"/>
  <c r="H109" i="44"/>
  <c r="N109" i="44"/>
  <c r="H110" i="44"/>
  <c r="N110" i="44"/>
  <c r="H111" i="44"/>
  <c r="N111" i="44"/>
  <c r="I111" i="44"/>
  <c r="H112" i="44"/>
  <c r="N112" i="44"/>
  <c r="H113" i="44"/>
  <c r="N113" i="44"/>
  <c r="I113" i="44" s="1"/>
  <c r="H114" i="44"/>
  <c r="N114" i="44"/>
  <c r="H115" i="44"/>
  <c r="N115" i="44"/>
  <c r="I115" i="44" s="1"/>
  <c r="H116" i="44"/>
  <c r="N116" i="44"/>
  <c r="H117" i="44"/>
  <c r="N117" i="44"/>
  <c r="H118" i="44"/>
  <c r="N118" i="44"/>
  <c r="I118" i="44" s="1"/>
  <c r="H119" i="44"/>
  <c r="N119" i="44"/>
  <c r="I119" i="44"/>
  <c r="H120" i="44"/>
  <c r="N120" i="44"/>
  <c r="H121" i="44"/>
  <c r="N121" i="44"/>
  <c r="I121" i="44"/>
  <c r="H122" i="44"/>
  <c r="N122" i="44"/>
  <c r="I122" i="44"/>
  <c r="H123" i="44"/>
  <c r="N123" i="44"/>
  <c r="H124" i="44"/>
  <c r="N124" i="44"/>
  <c r="I124" i="44"/>
  <c r="H125" i="44"/>
  <c r="N125" i="44"/>
  <c r="H126" i="44"/>
  <c r="N126" i="44"/>
  <c r="H127" i="44"/>
  <c r="N127" i="44"/>
  <c r="H128" i="44"/>
  <c r="N128" i="44"/>
  <c r="I128" i="44" s="1"/>
  <c r="H129" i="44"/>
  <c r="N129" i="44"/>
  <c r="I129" i="44" s="1"/>
  <c r="H130" i="44"/>
  <c r="I130" i="44" s="1"/>
  <c r="N130" i="44"/>
  <c r="H131" i="44"/>
  <c r="N131" i="44"/>
  <c r="H132" i="44"/>
  <c r="N132" i="44"/>
  <c r="I132" i="44"/>
  <c r="H133" i="44"/>
  <c r="I133" i="44" s="1"/>
  <c r="N133" i="44"/>
  <c r="H134" i="44"/>
  <c r="N134" i="44"/>
  <c r="H135" i="44"/>
  <c r="N135" i="44"/>
  <c r="I135" i="44"/>
  <c r="H136" i="44"/>
  <c r="N136" i="44"/>
  <c r="H137" i="44"/>
  <c r="N137" i="44"/>
  <c r="H138" i="44"/>
  <c r="N138" i="44"/>
  <c r="I138" i="44" s="1"/>
  <c r="H139" i="44"/>
  <c r="N139" i="44"/>
  <c r="I139" i="44" s="1"/>
  <c r="H140" i="44"/>
  <c r="N140" i="44"/>
  <c r="H141" i="44"/>
  <c r="I141" i="44" s="1"/>
  <c r="N141" i="44"/>
  <c r="H142" i="44"/>
  <c r="N142" i="44"/>
  <c r="H143" i="44"/>
  <c r="N143" i="44"/>
  <c r="I143" i="44" s="1"/>
  <c r="H144" i="44"/>
  <c r="N144" i="44"/>
  <c r="H145" i="44"/>
  <c r="N145" i="44"/>
  <c r="I145" i="44" s="1"/>
  <c r="H146" i="44"/>
  <c r="N146" i="44"/>
  <c r="I146" i="44" s="1"/>
  <c r="H147" i="44"/>
  <c r="N147" i="44"/>
  <c r="H148" i="44"/>
  <c r="N148" i="44"/>
  <c r="H149" i="44"/>
  <c r="N149" i="44"/>
  <c r="I149" i="44"/>
  <c r="H150" i="44"/>
  <c r="N150" i="44"/>
  <c r="H151" i="44"/>
  <c r="N151" i="44"/>
  <c r="I151" i="44" s="1"/>
  <c r="H152" i="44"/>
  <c r="N152" i="44"/>
  <c r="H153" i="44"/>
  <c r="N153" i="44"/>
  <c r="I153" i="44" s="1"/>
  <c r="H154" i="44"/>
  <c r="N154" i="44"/>
  <c r="H155" i="44"/>
  <c r="N155" i="44"/>
  <c r="H156" i="44"/>
  <c r="N156" i="44"/>
  <c r="I156" i="44" s="1"/>
  <c r="H157" i="44"/>
  <c r="N157" i="44"/>
  <c r="I157" i="44"/>
  <c r="H158" i="44"/>
  <c r="N158" i="44"/>
  <c r="H159" i="44"/>
  <c r="N159" i="44"/>
  <c r="I159" i="44"/>
  <c r="H160" i="44"/>
  <c r="N160" i="44"/>
  <c r="H161" i="44"/>
  <c r="N161" i="44"/>
  <c r="H162" i="44"/>
  <c r="N162" i="44"/>
  <c r="H163" i="44"/>
  <c r="N163" i="44"/>
  <c r="I163" i="44" s="1"/>
  <c r="H164" i="44"/>
  <c r="N164" i="44"/>
  <c r="I164" i="44" s="1"/>
  <c r="H165" i="44"/>
  <c r="I165" i="44" s="1"/>
  <c r="N165" i="44"/>
  <c r="H166" i="44"/>
  <c r="N166" i="44"/>
  <c r="H167" i="44"/>
  <c r="N167" i="44"/>
  <c r="I167" i="44"/>
  <c r="H168" i="44"/>
  <c r="N168" i="44"/>
  <c r="H169" i="44"/>
  <c r="N169" i="44"/>
  <c r="H170" i="44"/>
  <c r="N170" i="44"/>
  <c r="I170" i="44" s="1"/>
  <c r="H171" i="44"/>
  <c r="N171" i="44"/>
  <c r="I171" i="44" s="1"/>
  <c r="H172" i="44"/>
  <c r="N172" i="44"/>
  <c r="H173" i="44"/>
  <c r="I173" i="44" s="1"/>
  <c r="N173" i="44"/>
  <c r="H174" i="44"/>
  <c r="N174" i="44"/>
  <c r="H175" i="44"/>
  <c r="N175" i="44"/>
  <c r="I175" i="44" s="1"/>
  <c r="H176" i="44"/>
  <c r="N176" i="44"/>
  <c r="H177" i="44"/>
  <c r="N177" i="44"/>
  <c r="I177" i="44" s="1"/>
  <c r="H178" i="44"/>
  <c r="N178" i="44"/>
  <c r="I178" i="44" s="1"/>
  <c r="H179" i="44"/>
  <c r="N179" i="44"/>
  <c r="H180" i="44"/>
  <c r="N180" i="44"/>
  <c r="H181" i="44"/>
  <c r="N181" i="44"/>
  <c r="I181" i="44"/>
  <c r="H182" i="44"/>
  <c r="N182" i="44"/>
  <c r="H183" i="44"/>
  <c r="N183" i="44"/>
  <c r="I183" i="44" s="1"/>
  <c r="H184" i="44"/>
  <c r="N184" i="44"/>
  <c r="H185" i="44"/>
  <c r="N185" i="44"/>
  <c r="I185" i="44" s="1"/>
  <c r="H186" i="44"/>
  <c r="N186" i="44"/>
  <c r="H187" i="44"/>
  <c r="I187" i="44" s="1"/>
  <c r="N187" i="44"/>
  <c r="H188" i="44"/>
  <c r="N188" i="44"/>
  <c r="I188" i="44" s="1"/>
  <c r="H189" i="44"/>
  <c r="N189" i="44"/>
  <c r="I189" i="44"/>
  <c r="H190" i="44"/>
  <c r="N190" i="44"/>
  <c r="H191" i="44"/>
  <c r="N191" i="44"/>
  <c r="I191" i="44"/>
  <c r="H192" i="44"/>
  <c r="N192" i="44"/>
  <c r="I192" i="44" s="1"/>
  <c r="H193" i="44"/>
  <c r="N193" i="44"/>
  <c r="H194" i="44"/>
  <c r="N194" i="44"/>
  <c r="H195" i="44"/>
  <c r="N195" i="44"/>
  <c r="H196" i="44"/>
  <c r="N196" i="44"/>
  <c r="I196" i="44" s="1"/>
  <c r="H197" i="44"/>
  <c r="I197" i="44" s="1"/>
  <c r="N197" i="44"/>
  <c r="H198" i="44"/>
  <c r="N198" i="44"/>
  <c r="H199" i="44"/>
  <c r="N199" i="44"/>
  <c r="I199" i="44"/>
  <c r="H200" i="44"/>
  <c r="N200" i="44"/>
  <c r="H201" i="44"/>
  <c r="N201" i="44"/>
  <c r="H202" i="44"/>
  <c r="N202" i="44"/>
  <c r="I202" i="44" s="1"/>
  <c r="H203" i="44"/>
  <c r="N203" i="44"/>
  <c r="H204" i="44"/>
  <c r="N204" i="44"/>
  <c r="H205" i="44"/>
  <c r="I205" i="44" s="1"/>
  <c r="N205" i="44"/>
  <c r="H206" i="44"/>
  <c r="N206" i="44"/>
  <c r="H207" i="44"/>
  <c r="N207" i="44"/>
  <c r="I207" i="44" s="1"/>
  <c r="H208" i="44"/>
  <c r="N208" i="44"/>
  <c r="H209" i="44"/>
  <c r="N209" i="44"/>
  <c r="I209" i="44" s="1"/>
  <c r="H210" i="44"/>
  <c r="N210" i="44"/>
  <c r="I210" i="44" s="1"/>
  <c r="H211" i="44"/>
  <c r="I211" i="44" s="1"/>
  <c r="N211" i="44"/>
  <c r="H212" i="44"/>
  <c r="N212" i="44"/>
  <c r="H213" i="44"/>
  <c r="N213" i="44"/>
  <c r="I213" i="44"/>
  <c r="H214" i="44"/>
  <c r="N214" i="44"/>
  <c r="H215" i="44"/>
  <c r="N215" i="44"/>
  <c r="I215" i="44" s="1"/>
  <c r="H216" i="44"/>
  <c r="N216" i="44"/>
  <c r="I216" i="44" s="1"/>
  <c r="H217" i="44"/>
  <c r="N217" i="44"/>
  <c r="I217" i="44" s="1"/>
  <c r="H218" i="44"/>
  <c r="N218" i="44"/>
  <c r="H219" i="44"/>
  <c r="I219" i="44" s="1"/>
  <c r="N219" i="44"/>
  <c r="H220" i="44"/>
  <c r="N220" i="44"/>
  <c r="I220" i="44" s="1"/>
  <c r="H221" i="44"/>
  <c r="N221" i="44"/>
  <c r="I221" i="44"/>
  <c r="H222" i="44"/>
  <c r="N222" i="44"/>
  <c r="H223" i="44"/>
  <c r="N223" i="44"/>
  <c r="I223" i="44"/>
  <c r="H224" i="44"/>
  <c r="N224" i="44"/>
  <c r="I224" i="44" s="1"/>
  <c r="H225" i="44"/>
  <c r="N225" i="44"/>
  <c r="H226" i="44"/>
  <c r="N226" i="44"/>
  <c r="H227" i="44"/>
  <c r="N227" i="44"/>
  <c r="H228" i="44"/>
  <c r="N228" i="44"/>
  <c r="I228" i="44" s="1"/>
  <c r="H229" i="44"/>
  <c r="I229" i="44" s="1"/>
  <c r="N229" i="44"/>
  <c r="H230" i="44"/>
  <c r="N230" i="44"/>
  <c r="H231" i="44"/>
  <c r="N231" i="44"/>
  <c r="I231" i="44"/>
  <c r="H232" i="44"/>
  <c r="N232" i="44"/>
  <c r="H233" i="44"/>
  <c r="N233" i="44"/>
  <c r="H234" i="44"/>
  <c r="N234" i="44"/>
  <c r="I234" i="44" s="1"/>
  <c r="H235" i="44"/>
  <c r="N235" i="44"/>
  <c r="H236" i="44"/>
  <c r="N236" i="44"/>
  <c r="H237" i="44"/>
  <c r="I237" i="44" s="1"/>
  <c r="N237" i="44"/>
  <c r="H238" i="44"/>
  <c r="N238" i="44"/>
  <c r="H239" i="44"/>
  <c r="N239" i="44"/>
  <c r="I239" i="44" s="1"/>
  <c r="H240" i="44"/>
  <c r="N240" i="44"/>
  <c r="H241" i="44"/>
  <c r="N241" i="44"/>
  <c r="I241" i="44" s="1"/>
  <c r="H242" i="44"/>
  <c r="N242" i="44"/>
  <c r="I242" i="44" s="1"/>
  <c r="H243" i="44"/>
  <c r="I243" i="44" s="1"/>
  <c r="N243" i="44"/>
  <c r="H244" i="44"/>
  <c r="N244" i="44"/>
  <c r="H245" i="44"/>
  <c r="N245" i="44"/>
  <c r="I245" i="44"/>
  <c r="H246" i="44"/>
  <c r="N246" i="44"/>
  <c r="H247" i="44"/>
  <c r="N247" i="44"/>
  <c r="I247" i="44" s="1"/>
  <c r="H248" i="44"/>
  <c r="N248" i="44"/>
  <c r="I248" i="44" s="1"/>
  <c r="H249" i="44"/>
  <c r="N249" i="44"/>
  <c r="I249" i="44" s="1"/>
  <c r="H250" i="44"/>
  <c r="N250" i="44"/>
  <c r="H251" i="44"/>
  <c r="I251" i="44" s="1"/>
  <c r="N251" i="44"/>
  <c r="H252" i="44"/>
  <c r="N252" i="44"/>
  <c r="I252" i="44" s="1"/>
  <c r="H253" i="44"/>
  <c r="N253" i="44"/>
  <c r="I253" i="44"/>
  <c r="H254" i="44"/>
  <c r="N254" i="44"/>
  <c r="H255" i="44"/>
  <c r="N255" i="44"/>
  <c r="I255" i="44"/>
  <c r="H256" i="44"/>
  <c r="N256" i="44"/>
  <c r="I256" i="44" s="1"/>
  <c r="H257" i="44"/>
  <c r="N257" i="44"/>
  <c r="H258" i="44"/>
  <c r="N258" i="44"/>
  <c r="H259" i="44"/>
  <c r="N259" i="44"/>
  <c r="H260" i="44"/>
  <c r="N260" i="44"/>
  <c r="I260" i="44" s="1"/>
  <c r="H261" i="44"/>
  <c r="I261" i="44" s="1"/>
  <c r="N261" i="44"/>
  <c r="H262" i="44"/>
  <c r="N262" i="44"/>
  <c r="H263" i="44"/>
  <c r="N263" i="44"/>
  <c r="I263" i="44"/>
  <c r="H264" i="44"/>
  <c r="N264" i="44"/>
  <c r="H265" i="44"/>
  <c r="N265" i="44"/>
  <c r="H266" i="44"/>
  <c r="N266" i="44"/>
  <c r="I266" i="44" s="1"/>
  <c r="H267" i="44"/>
  <c r="N267" i="44"/>
  <c r="H268" i="44"/>
  <c r="N268" i="44"/>
  <c r="H269" i="44"/>
  <c r="I269" i="44" s="1"/>
  <c r="N269" i="44"/>
  <c r="H270" i="44"/>
  <c r="N270" i="44"/>
  <c r="H271" i="44"/>
  <c r="N271" i="44"/>
  <c r="I271" i="44" s="1"/>
  <c r="H272" i="44"/>
  <c r="N272" i="44"/>
  <c r="H273" i="44"/>
  <c r="N273" i="44"/>
  <c r="I273" i="44" s="1"/>
  <c r="H274" i="44"/>
  <c r="N274" i="44"/>
  <c r="I274" i="44" s="1"/>
  <c r="H275" i="44"/>
  <c r="I275" i="44" s="1"/>
  <c r="N275" i="44"/>
  <c r="H276" i="44"/>
  <c r="N276" i="44"/>
  <c r="H277" i="44"/>
  <c r="N277" i="44"/>
  <c r="I277" i="44"/>
  <c r="H278" i="44"/>
  <c r="N278" i="44"/>
  <c r="H279" i="44"/>
  <c r="N279" i="44"/>
  <c r="I279" i="44" s="1"/>
  <c r="H280" i="44"/>
  <c r="N280" i="44"/>
  <c r="I280" i="44" s="1"/>
  <c r="H281" i="44"/>
  <c r="N281" i="44"/>
  <c r="I281" i="44" s="1"/>
  <c r="H282" i="44"/>
  <c r="N282" i="44"/>
  <c r="H283" i="44"/>
  <c r="I283" i="44" s="1"/>
  <c r="N283" i="44"/>
  <c r="H284" i="44"/>
  <c r="N284" i="44"/>
  <c r="I284" i="44" s="1"/>
  <c r="H285" i="44"/>
  <c r="N285" i="44"/>
  <c r="I285" i="44"/>
  <c r="H286" i="44"/>
  <c r="N286" i="44"/>
  <c r="H287" i="44"/>
  <c r="N287" i="44"/>
  <c r="I287" i="44"/>
  <c r="H288" i="44"/>
  <c r="N288" i="44"/>
  <c r="I288" i="44" s="1"/>
  <c r="H289" i="44"/>
  <c r="N289" i="44"/>
  <c r="H290" i="44"/>
  <c r="N290" i="44"/>
  <c r="H291" i="44"/>
  <c r="N291" i="44"/>
  <c r="H292" i="44"/>
  <c r="N292" i="44"/>
  <c r="I292" i="44" s="1"/>
  <c r="H293" i="44"/>
  <c r="I293" i="44" s="1"/>
  <c r="N293" i="44"/>
  <c r="H294" i="44"/>
  <c r="N294" i="44"/>
  <c r="H295" i="44"/>
  <c r="N295" i="44"/>
  <c r="I295" i="44"/>
  <c r="H296" i="44"/>
  <c r="N296" i="44"/>
  <c r="H297" i="44"/>
  <c r="N297" i="44"/>
  <c r="H298" i="44"/>
  <c r="N298" i="44"/>
  <c r="I298" i="44" s="1"/>
  <c r="H299" i="44"/>
  <c r="N299" i="44"/>
  <c r="H300" i="44"/>
  <c r="N300" i="44"/>
  <c r="H301" i="44"/>
  <c r="I301" i="44" s="1"/>
  <c r="N301" i="44"/>
  <c r="H302" i="44"/>
  <c r="N302" i="44"/>
  <c r="H303" i="44"/>
  <c r="N303" i="44"/>
  <c r="I303" i="44" s="1"/>
  <c r="H304" i="44"/>
  <c r="N304" i="44"/>
  <c r="H305" i="44"/>
  <c r="N305" i="44"/>
  <c r="I305" i="44" s="1"/>
  <c r="H306" i="44"/>
  <c r="N306" i="44"/>
  <c r="I306" i="44" s="1"/>
  <c r="H307" i="44"/>
  <c r="I307" i="44" s="1"/>
  <c r="N307" i="44"/>
  <c r="H308" i="44"/>
  <c r="N308" i="44"/>
  <c r="H309" i="44"/>
  <c r="N309" i="44"/>
  <c r="I309" i="44"/>
  <c r="H310" i="44"/>
  <c r="N310" i="44"/>
  <c r="H311" i="44"/>
  <c r="N311" i="44"/>
  <c r="I311" i="44" s="1"/>
  <c r="H312" i="44"/>
  <c r="N312" i="44"/>
  <c r="I312" i="44" s="1"/>
  <c r="H313" i="44"/>
  <c r="N313" i="44"/>
  <c r="I313" i="44" s="1"/>
  <c r="H314" i="44"/>
  <c r="N314" i="44"/>
  <c r="H315" i="44"/>
  <c r="I315" i="44" s="1"/>
  <c r="N315" i="44"/>
  <c r="H316" i="44"/>
  <c r="N316" i="44"/>
  <c r="I316" i="44" s="1"/>
  <c r="H317" i="44"/>
  <c r="N317" i="44"/>
  <c r="I317" i="44"/>
  <c r="H318" i="44"/>
  <c r="N318" i="44"/>
  <c r="H319" i="44"/>
  <c r="N319" i="44"/>
  <c r="I319" i="44"/>
  <c r="H320" i="44"/>
  <c r="N320" i="44"/>
  <c r="I320" i="44" s="1"/>
  <c r="H321" i="44"/>
  <c r="N321" i="44"/>
  <c r="H322" i="44"/>
  <c r="N322" i="44"/>
  <c r="H323" i="44"/>
  <c r="N323" i="44"/>
  <c r="H324" i="44"/>
  <c r="N324" i="44"/>
  <c r="I324" i="44" s="1"/>
  <c r="H325" i="44"/>
  <c r="I325" i="44" s="1"/>
  <c r="N325" i="44"/>
  <c r="H326" i="44"/>
  <c r="N326" i="44"/>
  <c r="H327" i="44"/>
  <c r="N327" i="44"/>
  <c r="I327" i="44"/>
  <c r="H328" i="44"/>
  <c r="N328" i="44"/>
  <c r="H329" i="44"/>
  <c r="N329" i="44"/>
  <c r="H330" i="44"/>
  <c r="N330" i="44"/>
  <c r="I330" i="44" s="1"/>
  <c r="H331" i="44"/>
  <c r="N331" i="44"/>
  <c r="H332" i="44"/>
  <c r="N332" i="44"/>
  <c r="H333" i="44"/>
  <c r="I333" i="44" s="1"/>
  <c r="N333" i="44"/>
  <c r="H334" i="44"/>
  <c r="N334" i="44"/>
  <c r="H335" i="44"/>
  <c r="N335" i="44"/>
  <c r="I335" i="44" s="1"/>
  <c r="H336" i="44"/>
  <c r="N336" i="44"/>
  <c r="H337" i="44"/>
  <c r="N337" i="44"/>
  <c r="I337" i="44" s="1"/>
  <c r="H338" i="44"/>
  <c r="N338" i="44"/>
  <c r="I338" i="44" s="1"/>
  <c r="H339" i="44"/>
  <c r="I339" i="44" s="1"/>
  <c r="N339" i="44"/>
  <c r="H340" i="44"/>
  <c r="N340" i="44"/>
  <c r="H341" i="44"/>
  <c r="N341" i="44"/>
  <c r="I341" i="44"/>
  <c r="H342" i="44"/>
  <c r="N342" i="44"/>
  <c r="H343" i="44"/>
  <c r="N343" i="44"/>
  <c r="I343" i="44" s="1"/>
  <c r="H344" i="44"/>
  <c r="N344" i="44"/>
  <c r="I344" i="44" s="1"/>
  <c r="H345" i="44"/>
  <c r="N345" i="44"/>
  <c r="I345" i="44" s="1"/>
  <c r="H346" i="44"/>
  <c r="N346" i="44"/>
  <c r="H347" i="44"/>
  <c r="I347" i="44" s="1"/>
  <c r="N347" i="44"/>
  <c r="H348" i="44"/>
  <c r="N348" i="44"/>
  <c r="I348" i="44" s="1"/>
  <c r="H349" i="44"/>
  <c r="N349" i="44"/>
  <c r="I349" i="44"/>
  <c r="H350" i="44"/>
  <c r="N350" i="44"/>
  <c r="H351" i="44"/>
  <c r="N351" i="44"/>
  <c r="I351" i="44"/>
  <c r="H352" i="44"/>
  <c r="N352" i="44"/>
  <c r="I352" i="44" s="1"/>
  <c r="H353" i="44"/>
  <c r="N353" i="44"/>
  <c r="H354" i="44"/>
  <c r="N354" i="44"/>
  <c r="H355" i="44"/>
  <c r="N355" i="44"/>
  <c r="H356" i="44"/>
  <c r="N356" i="44"/>
  <c r="I356" i="44" s="1"/>
  <c r="H357" i="44"/>
  <c r="I357" i="44" s="1"/>
  <c r="N357" i="44"/>
  <c r="H358" i="44"/>
  <c r="N358" i="44"/>
  <c r="H359" i="44"/>
  <c r="N359" i="44"/>
  <c r="I359" i="44"/>
  <c r="H360" i="44"/>
  <c r="N360" i="44"/>
  <c r="H361" i="44"/>
  <c r="N361" i="44"/>
  <c r="H362" i="44"/>
  <c r="N362" i="44"/>
  <c r="I362" i="44" s="1"/>
  <c r="H363" i="44"/>
  <c r="N363" i="44"/>
  <c r="H364" i="44"/>
  <c r="N364" i="44"/>
  <c r="H365" i="44"/>
  <c r="I365" i="44" s="1"/>
  <c r="N365" i="44"/>
  <c r="H366" i="44"/>
  <c r="N366" i="44"/>
  <c r="H367" i="44"/>
  <c r="N367" i="44"/>
  <c r="I367" i="44" s="1"/>
  <c r="H368" i="44"/>
  <c r="N368" i="44"/>
  <c r="H369" i="44"/>
  <c r="N369" i="44"/>
  <c r="I369" i="44" s="1"/>
  <c r="H370" i="44"/>
  <c r="N370" i="44"/>
  <c r="I370" i="44" s="1"/>
  <c r="H371" i="44"/>
  <c r="I371" i="44" s="1"/>
  <c r="N371" i="44"/>
  <c r="H372" i="44"/>
  <c r="N372" i="44"/>
  <c r="H373" i="44"/>
  <c r="N373" i="44"/>
  <c r="I373" i="44"/>
  <c r="H374" i="44"/>
  <c r="N374" i="44"/>
  <c r="H375" i="44"/>
  <c r="N375" i="44"/>
  <c r="I375" i="44" s="1"/>
  <c r="H376" i="44"/>
  <c r="N376" i="44"/>
  <c r="I376" i="44" s="1"/>
  <c r="H377" i="44"/>
  <c r="N377" i="44"/>
  <c r="I377" i="44" s="1"/>
  <c r="H378" i="44"/>
  <c r="N378" i="44"/>
  <c r="H379" i="44"/>
  <c r="I379" i="44" s="1"/>
  <c r="N379" i="44"/>
  <c r="H380" i="44"/>
  <c r="N380" i="44"/>
  <c r="I380" i="44" s="1"/>
  <c r="H381" i="44"/>
  <c r="N381" i="44"/>
  <c r="I381" i="44"/>
  <c r="H382" i="44"/>
  <c r="N382" i="44"/>
  <c r="H383" i="44"/>
  <c r="N383" i="44"/>
  <c r="I383" i="44"/>
  <c r="H384" i="44"/>
  <c r="N384" i="44"/>
  <c r="I384" i="44" s="1"/>
  <c r="H385" i="44"/>
  <c r="N385" i="44"/>
  <c r="H386" i="44"/>
  <c r="N386" i="44"/>
  <c r="H387" i="44"/>
  <c r="N387" i="44"/>
  <c r="H388" i="44"/>
  <c r="N388" i="44"/>
  <c r="I388" i="44" s="1"/>
  <c r="H389" i="44"/>
  <c r="I389" i="44" s="1"/>
  <c r="N389" i="44"/>
  <c r="H390" i="44"/>
  <c r="N390" i="44"/>
  <c r="H391" i="44"/>
  <c r="N391" i="44"/>
  <c r="I391" i="44"/>
  <c r="H392" i="44"/>
  <c r="N392" i="44"/>
  <c r="H393" i="44"/>
  <c r="N393" i="44"/>
  <c r="H394" i="44"/>
  <c r="N394" i="44"/>
  <c r="I394" i="44" s="1"/>
  <c r="H395" i="44"/>
  <c r="N395" i="44"/>
  <c r="H396" i="44"/>
  <c r="N396" i="44"/>
  <c r="H397" i="44"/>
  <c r="I397" i="44" s="1"/>
  <c r="N397" i="44"/>
  <c r="H398" i="44"/>
  <c r="N398" i="44"/>
  <c r="H399" i="44"/>
  <c r="N399" i="44"/>
  <c r="I399" i="44" s="1"/>
  <c r="H400" i="44"/>
  <c r="N400" i="44"/>
  <c r="H401" i="44"/>
  <c r="N401" i="44"/>
  <c r="I401" i="44" s="1"/>
  <c r="H402" i="44"/>
  <c r="N402" i="44"/>
  <c r="I402" i="44" s="1"/>
  <c r="H403" i="44"/>
  <c r="I403" i="44" s="1"/>
  <c r="N403" i="44"/>
  <c r="H404" i="44"/>
  <c r="N404" i="44"/>
  <c r="H405" i="44"/>
  <c r="N405" i="44"/>
  <c r="I405" i="44"/>
  <c r="H406" i="44"/>
  <c r="N406" i="44"/>
  <c r="H407" i="44"/>
  <c r="N407" i="44"/>
  <c r="I407" i="44" s="1"/>
  <c r="H408" i="44"/>
  <c r="N408" i="44"/>
  <c r="I408" i="44" s="1"/>
  <c r="H409" i="44"/>
  <c r="N409" i="44"/>
  <c r="I409" i="44" s="1"/>
  <c r="H410" i="44"/>
  <c r="N410" i="44"/>
  <c r="H411" i="44"/>
  <c r="I411" i="44" s="1"/>
  <c r="N411" i="44"/>
  <c r="H412" i="44"/>
  <c r="N412" i="44"/>
  <c r="I412" i="44" s="1"/>
  <c r="H413" i="44"/>
  <c r="N413" i="44"/>
  <c r="I413" i="44"/>
  <c r="H414" i="44"/>
  <c r="N414" i="44"/>
  <c r="H415" i="44"/>
  <c r="N415" i="44"/>
  <c r="I415" i="44"/>
  <c r="H416" i="44"/>
  <c r="N416" i="44"/>
  <c r="I416" i="44" s="1"/>
  <c r="F417" i="44"/>
  <c r="F418" i="44" s="1"/>
  <c r="H417" i="44"/>
  <c r="H418" i="44" s="1"/>
  <c r="N417" i="44"/>
  <c r="I29" i="44"/>
  <c r="M31" i="44"/>
  <c r="J13" i="45"/>
  <c r="K13" i="45"/>
  <c r="L13" i="45"/>
  <c r="J16" i="45"/>
  <c r="K16" i="45"/>
  <c r="L16" i="45" s="1"/>
  <c r="D16" i="52" s="1"/>
  <c r="J15" i="45"/>
  <c r="K15" i="45"/>
  <c r="L15" i="45" s="1"/>
  <c r="J12" i="45"/>
  <c r="K12" i="45"/>
  <c r="L12" i="45"/>
  <c r="J14" i="45"/>
  <c r="I12" i="45"/>
  <c r="I13" i="45"/>
  <c r="I14" i="45"/>
  <c r="K14" i="45"/>
  <c r="L14" i="45" s="1"/>
  <c r="I15" i="45"/>
  <c r="I16" i="45"/>
  <c r="H12" i="44"/>
  <c r="I35" i="44"/>
  <c r="J432" i="44" s="1"/>
  <c r="F52" i="44"/>
  <c r="F53" i="44"/>
  <c r="F54" i="44"/>
  <c r="F55" i="44"/>
  <c r="F56" i="44"/>
  <c r="F57" i="44"/>
  <c r="F58" i="44"/>
  <c r="F59" i="44"/>
  <c r="F60" i="44"/>
  <c r="B61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B92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B121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B152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B182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B213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B243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B274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F302" i="44"/>
  <c r="F303" i="44"/>
  <c r="F304" i="44"/>
  <c r="B305" i="44"/>
  <c r="F305" i="44"/>
  <c r="F306" i="44"/>
  <c r="F307" i="44"/>
  <c r="F308" i="44"/>
  <c r="F309" i="44"/>
  <c r="F310" i="44"/>
  <c r="F311" i="44"/>
  <c r="F312" i="44"/>
  <c r="F313" i="44"/>
  <c r="F314" i="44"/>
  <c r="F315" i="44"/>
  <c r="F316" i="44"/>
  <c r="F317" i="44"/>
  <c r="F318" i="44"/>
  <c r="F319" i="44"/>
  <c r="F320" i="44"/>
  <c r="F321" i="44"/>
  <c r="F322" i="44"/>
  <c r="F323" i="44"/>
  <c r="F324" i="44"/>
  <c r="F325" i="44"/>
  <c r="F326" i="44"/>
  <c r="F327" i="44"/>
  <c r="F328" i="44"/>
  <c r="F329" i="44"/>
  <c r="F330" i="44"/>
  <c r="F331" i="44"/>
  <c r="F332" i="44"/>
  <c r="F333" i="44"/>
  <c r="F334" i="44"/>
  <c r="B335" i="44"/>
  <c r="F335" i="44"/>
  <c r="F336" i="44"/>
  <c r="F337" i="44"/>
  <c r="F338" i="44"/>
  <c r="F339" i="44"/>
  <c r="F340" i="44"/>
  <c r="F341" i="44"/>
  <c r="F342" i="44"/>
  <c r="F343" i="44"/>
  <c r="F344" i="44"/>
  <c r="F345" i="44"/>
  <c r="F346" i="44"/>
  <c r="F347" i="44"/>
  <c r="F348" i="44"/>
  <c r="F349" i="44"/>
  <c r="F350" i="44"/>
  <c r="F351" i="44"/>
  <c r="F352" i="44"/>
  <c r="F353" i="44"/>
  <c r="F354" i="44"/>
  <c r="F355" i="44"/>
  <c r="F356" i="44"/>
  <c r="F357" i="44"/>
  <c r="F358" i="44"/>
  <c r="F359" i="44"/>
  <c r="F360" i="44"/>
  <c r="F361" i="44"/>
  <c r="F362" i="44"/>
  <c r="F363" i="44"/>
  <c r="F364" i="44"/>
  <c r="F365" i="44"/>
  <c r="B366" i="44"/>
  <c r="F366" i="44"/>
  <c r="F367" i="44"/>
  <c r="F368" i="44"/>
  <c r="F369" i="44"/>
  <c r="F370" i="44"/>
  <c r="F371" i="44"/>
  <c r="F372" i="44"/>
  <c r="F373" i="44"/>
  <c r="F374" i="44"/>
  <c r="F375" i="44"/>
  <c r="F376" i="44"/>
  <c r="F377" i="44"/>
  <c r="F378" i="44"/>
  <c r="F379" i="44"/>
  <c r="F380" i="44"/>
  <c r="F381" i="44"/>
  <c r="F382" i="44"/>
  <c r="F383" i="44"/>
  <c r="F384" i="44"/>
  <c r="F385" i="44"/>
  <c r="F386" i="44"/>
  <c r="F387" i="44"/>
  <c r="F388" i="44"/>
  <c r="F389" i="44"/>
  <c r="F390" i="44"/>
  <c r="F391" i="44"/>
  <c r="F392" i="44"/>
  <c r="F393" i="44"/>
  <c r="F394" i="44"/>
  <c r="F395" i="44"/>
  <c r="B396" i="44"/>
  <c r="F396" i="44"/>
  <c r="F397" i="44"/>
  <c r="F398" i="44"/>
  <c r="F399" i="44"/>
  <c r="F400" i="44"/>
  <c r="F401" i="44"/>
  <c r="F402" i="44"/>
  <c r="F403" i="44"/>
  <c r="F404" i="44"/>
  <c r="F405" i="44"/>
  <c r="F406" i="44"/>
  <c r="F407" i="44"/>
  <c r="F408" i="44"/>
  <c r="F409" i="44"/>
  <c r="F410" i="44"/>
  <c r="F411" i="44"/>
  <c r="F412" i="44"/>
  <c r="F413" i="44"/>
  <c r="F414" i="44"/>
  <c r="F415" i="44"/>
  <c r="F416" i="44"/>
  <c r="D418" i="44"/>
  <c r="E418" i="44"/>
  <c r="G418" i="44"/>
  <c r="G419" i="44"/>
  <c r="H33" i="20"/>
  <c r="H25" i="2" s="1"/>
  <c r="E1" i="3"/>
  <c r="G1" i="2"/>
  <c r="K18" i="45"/>
  <c r="L18" i="45" s="1"/>
  <c r="D23" i="52" s="1"/>
  <c r="I20" i="45"/>
  <c r="K20" i="45"/>
  <c r="L20" i="45" s="1"/>
  <c r="D30" i="52" s="1"/>
  <c r="J19" i="45"/>
  <c r="L19" i="45" s="1"/>
  <c r="I19" i="45"/>
  <c r="H16" i="53"/>
  <c r="L16" i="53" s="1"/>
  <c r="H13" i="53"/>
  <c r="N24" i="54"/>
  <c r="L25" i="54"/>
  <c r="L18" i="54"/>
  <c r="L12" i="54"/>
  <c r="N23" i="54"/>
  <c r="L11" i="53"/>
  <c r="J17" i="45"/>
  <c r="I17" i="45"/>
  <c r="I387" i="44" l="1"/>
  <c r="I355" i="44"/>
  <c r="I323" i="44"/>
  <c r="I291" i="44"/>
  <c r="I259" i="44"/>
  <c r="I227" i="44"/>
  <c r="I195" i="44"/>
  <c r="I267" i="44"/>
  <c r="I235" i="44"/>
  <c r="I203" i="44"/>
  <c r="N16" i="54"/>
  <c r="I404" i="44"/>
  <c r="I400" i="44"/>
  <c r="I393" i="44"/>
  <c r="I386" i="44"/>
  <c r="J391" i="44" s="1"/>
  <c r="K391" i="44" s="1"/>
  <c r="L391" i="44" s="1"/>
  <c r="I372" i="44"/>
  <c r="I368" i="44"/>
  <c r="I361" i="44"/>
  <c r="I354" i="44"/>
  <c r="I340" i="44"/>
  <c r="I336" i="44"/>
  <c r="I329" i="44"/>
  <c r="I322" i="44"/>
  <c r="J323" i="44" s="1"/>
  <c r="K323" i="44" s="1"/>
  <c r="L323" i="44" s="1"/>
  <c r="I308" i="44"/>
  <c r="I304" i="44"/>
  <c r="I297" i="44"/>
  <c r="I290" i="44"/>
  <c r="I276" i="44"/>
  <c r="I272" i="44"/>
  <c r="I265" i="44"/>
  <c r="I258" i="44"/>
  <c r="J265" i="44" s="1"/>
  <c r="K265" i="44" s="1"/>
  <c r="L265" i="44" s="1"/>
  <c r="I244" i="44"/>
  <c r="I240" i="44"/>
  <c r="I233" i="44"/>
  <c r="I226" i="44"/>
  <c r="I212" i="44"/>
  <c r="I208" i="44"/>
  <c r="I201" i="44"/>
  <c r="I194" i="44"/>
  <c r="I180" i="44"/>
  <c r="I169" i="44"/>
  <c r="I162" i="44"/>
  <c r="I155" i="44"/>
  <c r="I148" i="44"/>
  <c r="I137" i="44"/>
  <c r="I127" i="44"/>
  <c r="I117" i="44"/>
  <c r="I110" i="44"/>
  <c r="I99" i="44"/>
  <c r="I92" i="44"/>
  <c r="I85" i="44"/>
  <c r="I82" i="44"/>
  <c r="I68" i="44"/>
  <c r="I61" i="44"/>
  <c r="M16" i="53"/>
  <c r="N15" i="54"/>
  <c r="M11" i="53" s="1"/>
  <c r="I395" i="44"/>
  <c r="I363" i="44"/>
  <c r="I331" i="44"/>
  <c r="I299" i="44"/>
  <c r="H14" i="2"/>
  <c r="I410" i="44"/>
  <c r="I396" i="44"/>
  <c r="I392" i="44"/>
  <c r="I385" i="44"/>
  <c r="J394" i="44" s="1"/>
  <c r="K394" i="44" s="1"/>
  <c r="L394" i="44" s="1"/>
  <c r="I378" i="44"/>
  <c r="J385" i="44" s="1"/>
  <c r="K385" i="44" s="1"/>
  <c r="L385" i="44" s="1"/>
  <c r="I364" i="44"/>
  <c r="I360" i="44"/>
  <c r="I353" i="44"/>
  <c r="I346" i="44"/>
  <c r="J355" i="44" s="1"/>
  <c r="K355" i="44" s="1"/>
  <c r="L355" i="44" s="1"/>
  <c r="I332" i="44"/>
  <c r="I328" i="44"/>
  <c r="I321" i="44"/>
  <c r="I314" i="44"/>
  <c r="I300" i="44"/>
  <c r="I296" i="44"/>
  <c r="I289" i="44"/>
  <c r="I282" i="44"/>
  <c r="I268" i="44"/>
  <c r="I264" i="44"/>
  <c r="I257" i="44"/>
  <c r="I250" i="44"/>
  <c r="I236" i="44"/>
  <c r="I232" i="44"/>
  <c r="I225" i="44"/>
  <c r="I218" i="44"/>
  <c r="I204" i="44"/>
  <c r="I200" i="44"/>
  <c r="I193" i="44"/>
  <c r="I186" i="44"/>
  <c r="I179" i="44"/>
  <c r="I172" i="44"/>
  <c r="I161" i="44"/>
  <c r="I154" i="44"/>
  <c r="I147" i="44"/>
  <c r="I140" i="44"/>
  <c r="I126" i="44"/>
  <c r="I116" i="44"/>
  <c r="I109" i="44"/>
  <c r="I102" i="44"/>
  <c r="I91" i="44"/>
  <c r="I81" i="44"/>
  <c r="I74" i="44"/>
  <c r="J84" i="44" s="1"/>
  <c r="K84" i="44" s="1"/>
  <c r="L84" i="44" s="1"/>
  <c r="I67" i="44"/>
  <c r="I60" i="44"/>
  <c r="I52" i="44"/>
  <c r="H15" i="53"/>
  <c r="L15" i="53"/>
  <c r="N19" i="54"/>
  <c r="M15" i="53" s="1"/>
  <c r="I184" i="44"/>
  <c r="I176" i="44"/>
  <c r="I168" i="44"/>
  <c r="I160" i="44"/>
  <c r="I152" i="44"/>
  <c r="I144" i="44"/>
  <c r="I136" i="44"/>
  <c r="I125" i="44"/>
  <c r="I114" i="44"/>
  <c r="J123" i="44" s="1"/>
  <c r="K123" i="44" s="1"/>
  <c r="L123" i="44" s="1"/>
  <c r="I106" i="44"/>
  <c r="I98" i="44"/>
  <c r="I90" i="44"/>
  <c r="I78" i="44"/>
  <c r="I73" i="44"/>
  <c r="I65" i="44"/>
  <c r="I57" i="44"/>
  <c r="I417" i="44"/>
  <c r="I414" i="44"/>
  <c r="I406" i="44"/>
  <c r="I398" i="44"/>
  <c r="I390" i="44"/>
  <c r="I382" i="44"/>
  <c r="I374" i="44"/>
  <c r="I366" i="44"/>
  <c r="I358" i="44"/>
  <c r="I350" i="44"/>
  <c r="J359" i="44" s="1"/>
  <c r="K359" i="44" s="1"/>
  <c r="L359" i="44" s="1"/>
  <c r="I342" i="44"/>
  <c r="I334" i="44"/>
  <c r="I326" i="44"/>
  <c r="I318" i="44"/>
  <c r="I310" i="44"/>
  <c r="I302" i="44"/>
  <c r="I294" i="44"/>
  <c r="I286" i="44"/>
  <c r="I278" i="44"/>
  <c r="I270" i="44"/>
  <c r="I262" i="44"/>
  <c r="I254" i="44"/>
  <c r="I246" i="44"/>
  <c r="I238" i="44"/>
  <c r="I230" i="44"/>
  <c r="I222" i="44"/>
  <c r="J226" i="44" s="1"/>
  <c r="K226" i="44" s="1"/>
  <c r="L226" i="44" s="1"/>
  <c r="I214" i="44"/>
  <c r="I206" i="44"/>
  <c r="I198" i="44"/>
  <c r="I190" i="44"/>
  <c r="I182" i="44"/>
  <c r="I174" i="44"/>
  <c r="I166" i="44"/>
  <c r="I158" i="44"/>
  <c r="I150" i="44"/>
  <c r="I142" i="44"/>
  <c r="I134" i="44"/>
  <c r="I131" i="44"/>
  <c r="I123" i="44"/>
  <c r="I120" i="44"/>
  <c r="I112" i="44"/>
  <c r="J122" i="44" s="1"/>
  <c r="K122" i="44" s="1"/>
  <c r="L122" i="44" s="1"/>
  <c r="I104" i="44"/>
  <c r="I96" i="44"/>
  <c r="I88" i="44"/>
  <c r="I76" i="44"/>
  <c r="I71" i="44"/>
  <c r="J81" i="44" s="1"/>
  <c r="K81" i="44" s="1"/>
  <c r="L81" i="44" s="1"/>
  <c r="I63" i="44"/>
  <c r="I55" i="44"/>
  <c r="K17" i="45"/>
  <c r="L17" i="45" s="1"/>
  <c r="L17" i="54"/>
  <c r="N17" i="54" s="1"/>
  <c r="M13" i="53" s="1"/>
  <c r="L13" i="53"/>
  <c r="U17" i="58"/>
  <c r="C42" i="20" s="1"/>
  <c r="H14" i="53"/>
  <c r="L14" i="53"/>
  <c r="N12" i="54"/>
  <c r="M8" i="53" s="1"/>
  <c r="M10" i="53"/>
  <c r="H10" i="53"/>
  <c r="L10" i="53" s="1"/>
  <c r="H20" i="53"/>
  <c r="H21" i="53"/>
  <c r="L21" i="53"/>
  <c r="H19" i="53"/>
  <c r="L19" i="53"/>
  <c r="H17" i="53"/>
  <c r="L17" i="53" s="1"/>
  <c r="M19" i="53"/>
  <c r="M21" i="53"/>
  <c r="P21" i="53" s="1"/>
  <c r="M17" i="53"/>
  <c r="M20" i="53"/>
  <c r="H22" i="21"/>
  <c r="C17" i="13" s="1"/>
  <c r="F17" i="13" s="1"/>
  <c r="F22" i="21"/>
  <c r="G22" i="21"/>
  <c r="C6" i="13" s="1"/>
  <c r="F6" i="13" s="1"/>
  <c r="C12" i="13" s="1"/>
  <c r="D12" i="13" s="1"/>
  <c r="F12" i="13" s="1"/>
  <c r="H12" i="13" s="1"/>
  <c r="M14" i="53"/>
  <c r="H12" i="53"/>
  <c r="L12" i="53" s="1"/>
  <c r="H18" i="53"/>
  <c r="L18" i="53" s="1"/>
  <c r="H9" i="53"/>
  <c r="L9" i="53" s="1"/>
  <c r="M9" i="53"/>
  <c r="M12" i="53"/>
  <c r="M18" i="53"/>
  <c r="N19" i="53"/>
  <c r="P19" i="53"/>
  <c r="N15" i="53"/>
  <c r="P15" i="53"/>
  <c r="N11" i="53"/>
  <c r="P16" i="53"/>
  <c r="N16" i="53"/>
  <c r="P20" i="53"/>
  <c r="N20" i="53"/>
  <c r="N21" i="53"/>
  <c r="U24" i="62"/>
  <c r="C43" i="20" s="1"/>
  <c r="J366" i="44" l="1"/>
  <c r="K366" i="44" s="1"/>
  <c r="L366" i="44" s="1"/>
  <c r="J225" i="44"/>
  <c r="K225" i="44" s="1"/>
  <c r="L225" i="44" s="1"/>
  <c r="J83" i="44"/>
  <c r="K83" i="44" s="1"/>
  <c r="L83" i="44" s="1"/>
  <c r="J242" i="44"/>
  <c r="K242" i="44" s="1"/>
  <c r="L242" i="44" s="1"/>
  <c r="J371" i="44"/>
  <c r="K371" i="44" s="1"/>
  <c r="L371" i="44" s="1"/>
  <c r="J70" i="44"/>
  <c r="K70" i="44" s="1"/>
  <c r="L70" i="44" s="1"/>
  <c r="J314" i="44"/>
  <c r="K314" i="44" s="1"/>
  <c r="L314" i="44" s="1"/>
  <c r="J75" i="44"/>
  <c r="K75" i="44" s="1"/>
  <c r="L75" i="44" s="1"/>
  <c r="J62" i="44"/>
  <c r="K62" i="44" s="1"/>
  <c r="L62" i="44" s="1"/>
  <c r="J180" i="44"/>
  <c r="K180" i="44" s="1"/>
  <c r="L180" i="44" s="1"/>
  <c r="J306" i="44"/>
  <c r="K306" i="44" s="1"/>
  <c r="L306" i="44" s="1"/>
  <c r="J249" i="44"/>
  <c r="K249" i="44" s="1"/>
  <c r="L249" i="44" s="1"/>
  <c r="J383" i="44"/>
  <c r="K383" i="44" s="1"/>
  <c r="L383" i="44" s="1"/>
  <c r="J78" i="44"/>
  <c r="K78" i="44" s="1"/>
  <c r="L78" i="44" s="1"/>
  <c r="J202" i="44"/>
  <c r="K202" i="44" s="1"/>
  <c r="L202" i="44" s="1"/>
  <c r="J267" i="44"/>
  <c r="K267" i="44" s="1"/>
  <c r="L267" i="44" s="1"/>
  <c r="J330" i="44"/>
  <c r="K330" i="44" s="1"/>
  <c r="L330" i="44" s="1"/>
  <c r="J396" i="44"/>
  <c r="K396" i="44" s="1"/>
  <c r="L396" i="44" s="1"/>
  <c r="J238" i="44"/>
  <c r="K238" i="44" s="1"/>
  <c r="L238" i="44" s="1"/>
  <c r="J121" i="44"/>
  <c r="K121" i="44" s="1"/>
  <c r="L121" i="44" s="1"/>
  <c r="J95" i="44"/>
  <c r="K95" i="44" s="1"/>
  <c r="L95" i="44" s="1"/>
  <c r="J149" i="44"/>
  <c r="K149" i="44" s="1"/>
  <c r="L149" i="44" s="1"/>
  <c r="J210" i="44"/>
  <c r="K210" i="44" s="1"/>
  <c r="L210" i="44" s="1"/>
  <c r="J276" i="44"/>
  <c r="K276" i="44" s="1"/>
  <c r="L276" i="44" s="1"/>
  <c r="J339" i="44"/>
  <c r="K339" i="44" s="1"/>
  <c r="L339" i="44" s="1"/>
  <c r="J401" i="44"/>
  <c r="K401" i="44" s="1"/>
  <c r="L401" i="44" s="1"/>
  <c r="J157" i="44"/>
  <c r="K157" i="44" s="1"/>
  <c r="L157" i="44" s="1"/>
  <c r="J219" i="44"/>
  <c r="K219" i="44" s="1"/>
  <c r="L219" i="44" s="1"/>
  <c r="J402" i="44"/>
  <c r="K402" i="44" s="1"/>
  <c r="L402" i="44" s="1"/>
  <c r="J171" i="44"/>
  <c r="K171" i="44" s="1"/>
  <c r="L171" i="44" s="1"/>
  <c r="J131" i="44"/>
  <c r="K131" i="44" s="1"/>
  <c r="L131" i="44" s="1"/>
  <c r="J133" i="44"/>
  <c r="K133" i="44" s="1"/>
  <c r="L133" i="44" s="1"/>
  <c r="J192" i="44"/>
  <c r="K192" i="44" s="1"/>
  <c r="L192" i="44" s="1"/>
  <c r="J191" i="44"/>
  <c r="K191" i="44" s="1"/>
  <c r="L191" i="44" s="1"/>
  <c r="J190" i="44"/>
  <c r="K190" i="44" s="1"/>
  <c r="L190" i="44" s="1"/>
  <c r="J189" i="44"/>
  <c r="K189" i="44" s="1"/>
  <c r="L189" i="44" s="1"/>
  <c r="J288" i="44"/>
  <c r="K288" i="44" s="1"/>
  <c r="L288" i="44" s="1"/>
  <c r="J283" i="44"/>
  <c r="K283" i="44" s="1"/>
  <c r="L283" i="44" s="1"/>
  <c r="J286" i="44"/>
  <c r="K286" i="44" s="1"/>
  <c r="L286" i="44" s="1"/>
  <c r="J287" i="44"/>
  <c r="K287" i="44" s="1"/>
  <c r="L287" i="44" s="1"/>
  <c r="J282" i="44"/>
  <c r="K282" i="44" s="1"/>
  <c r="L282" i="44" s="1"/>
  <c r="J352" i="44"/>
  <c r="K352" i="44" s="1"/>
  <c r="L352" i="44" s="1"/>
  <c r="J351" i="44"/>
  <c r="K351" i="44" s="1"/>
  <c r="L351" i="44" s="1"/>
  <c r="J108" i="44"/>
  <c r="K108" i="44" s="1"/>
  <c r="L108" i="44" s="1"/>
  <c r="J107" i="44"/>
  <c r="K107" i="44" s="1"/>
  <c r="L107" i="44" s="1"/>
  <c r="J405" i="44"/>
  <c r="K405" i="44" s="1"/>
  <c r="L405" i="44" s="1"/>
  <c r="J221" i="44"/>
  <c r="K221" i="44" s="1"/>
  <c r="L221" i="44" s="1"/>
  <c r="J63" i="44"/>
  <c r="K63" i="44" s="1"/>
  <c r="L63" i="44" s="1"/>
  <c r="J315" i="44"/>
  <c r="K315" i="44" s="1"/>
  <c r="L315" i="44" s="1"/>
  <c r="J350" i="44"/>
  <c r="K350" i="44" s="1"/>
  <c r="L350" i="44" s="1"/>
  <c r="J79" i="44"/>
  <c r="K79" i="44" s="1"/>
  <c r="L79" i="44" s="1"/>
  <c r="J76" i="44"/>
  <c r="K76" i="44" s="1"/>
  <c r="L76" i="44" s="1"/>
  <c r="J80" i="44"/>
  <c r="K80" i="44" s="1"/>
  <c r="L80" i="44" s="1"/>
  <c r="J112" i="44"/>
  <c r="K112" i="44" s="1"/>
  <c r="L112" i="44" s="1"/>
  <c r="J109" i="44"/>
  <c r="K109" i="44" s="1"/>
  <c r="L109" i="44" s="1"/>
  <c r="J113" i="44"/>
  <c r="K113" i="44" s="1"/>
  <c r="L113" i="44" s="1"/>
  <c r="J110" i="44"/>
  <c r="K110" i="44" s="1"/>
  <c r="L110" i="44" s="1"/>
  <c r="J114" i="44"/>
  <c r="K114" i="44" s="1"/>
  <c r="L114" i="44" s="1"/>
  <c r="J111" i="44"/>
  <c r="K111" i="44" s="1"/>
  <c r="L111" i="44" s="1"/>
  <c r="J140" i="44"/>
  <c r="K140" i="44" s="1"/>
  <c r="L140" i="44" s="1"/>
  <c r="J141" i="44"/>
  <c r="K141" i="44" s="1"/>
  <c r="L141" i="44" s="1"/>
  <c r="J138" i="44"/>
  <c r="K138" i="44" s="1"/>
  <c r="L138" i="44" s="1"/>
  <c r="J137" i="44"/>
  <c r="K137" i="44" s="1"/>
  <c r="L137" i="44" s="1"/>
  <c r="J139" i="44"/>
  <c r="K139" i="44" s="1"/>
  <c r="L139" i="44" s="1"/>
  <c r="J167" i="44"/>
  <c r="K167" i="44" s="1"/>
  <c r="L167" i="44" s="1"/>
  <c r="J164" i="44"/>
  <c r="K164" i="44" s="1"/>
  <c r="L164" i="44" s="1"/>
  <c r="J168" i="44"/>
  <c r="K168" i="44" s="1"/>
  <c r="L168" i="44" s="1"/>
  <c r="J165" i="44"/>
  <c r="K165" i="44" s="1"/>
  <c r="L165" i="44" s="1"/>
  <c r="J166" i="44"/>
  <c r="K166" i="44" s="1"/>
  <c r="L166" i="44" s="1"/>
  <c r="J198" i="44"/>
  <c r="K198" i="44" s="1"/>
  <c r="L198" i="44" s="1"/>
  <c r="J200" i="44"/>
  <c r="K200" i="44" s="1"/>
  <c r="L200" i="44" s="1"/>
  <c r="J199" i="44"/>
  <c r="K199" i="44" s="1"/>
  <c r="L199" i="44" s="1"/>
  <c r="J196" i="44"/>
  <c r="K196" i="44" s="1"/>
  <c r="L196" i="44" s="1"/>
  <c r="J197" i="44"/>
  <c r="K197" i="44" s="1"/>
  <c r="L197" i="44" s="1"/>
  <c r="J232" i="44"/>
  <c r="K232" i="44" s="1"/>
  <c r="L232" i="44" s="1"/>
  <c r="J230" i="44"/>
  <c r="K230" i="44" s="1"/>
  <c r="L230" i="44" s="1"/>
  <c r="J228" i="44"/>
  <c r="K228" i="44" s="1"/>
  <c r="L228" i="44" s="1"/>
  <c r="J231" i="44"/>
  <c r="K231" i="44" s="1"/>
  <c r="L231" i="44" s="1"/>
  <c r="J229" i="44"/>
  <c r="K229" i="44" s="1"/>
  <c r="L229" i="44" s="1"/>
  <c r="J263" i="44"/>
  <c r="K263" i="44" s="1"/>
  <c r="L263" i="44" s="1"/>
  <c r="J264" i="44"/>
  <c r="K264" i="44" s="1"/>
  <c r="L264" i="44" s="1"/>
  <c r="J259" i="44"/>
  <c r="K259" i="44" s="1"/>
  <c r="L259" i="44" s="1"/>
  <c r="J261" i="44"/>
  <c r="K261" i="44" s="1"/>
  <c r="L261" i="44" s="1"/>
  <c r="J260" i="44"/>
  <c r="K260" i="44" s="1"/>
  <c r="L260" i="44" s="1"/>
  <c r="J295" i="44"/>
  <c r="K295" i="44" s="1"/>
  <c r="L295" i="44" s="1"/>
  <c r="J292" i="44"/>
  <c r="K292" i="44" s="1"/>
  <c r="L292" i="44" s="1"/>
  <c r="J294" i="44"/>
  <c r="K294" i="44" s="1"/>
  <c r="L294" i="44" s="1"/>
  <c r="J296" i="44"/>
  <c r="K296" i="44" s="1"/>
  <c r="L296" i="44" s="1"/>
  <c r="J291" i="44"/>
  <c r="K291" i="44" s="1"/>
  <c r="L291" i="44" s="1"/>
  <c r="J293" i="44"/>
  <c r="K293" i="44" s="1"/>
  <c r="L293" i="44" s="1"/>
  <c r="J290" i="44"/>
  <c r="K290" i="44" s="1"/>
  <c r="L290" i="44" s="1"/>
  <c r="J327" i="44"/>
  <c r="K327" i="44" s="1"/>
  <c r="L327" i="44" s="1"/>
  <c r="J324" i="44"/>
  <c r="K324" i="44" s="1"/>
  <c r="L324" i="44" s="1"/>
  <c r="J325" i="44"/>
  <c r="K325" i="44" s="1"/>
  <c r="L325" i="44" s="1"/>
  <c r="J328" i="44"/>
  <c r="K328" i="44" s="1"/>
  <c r="L328" i="44" s="1"/>
  <c r="J360" i="44"/>
  <c r="K360" i="44" s="1"/>
  <c r="L360" i="44" s="1"/>
  <c r="J356" i="44"/>
  <c r="K356" i="44" s="1"/>
  <c r="L356" i="44" s="1"/>
  <c r="J392" i="44"/>
  <c r="K392" i="44" s="1"/>
  <c r="L392" i="44" s="1"/>
  <c r="J388" i="44"/>
  <c r="K388" i="44" s="1"/>
  <c r="L388" i="44" s="1"/>
  <c r="J115" i="44"/>
  <c r="K115" i="44" s="1"/>
  <c r="L115" i="44" s="1"/>
  <c r="J116" i="44"/>
  <c r="K116" i="44" s="1"/>
  <c r="L116" i="44" s="1"/>
  <c r="J154" i="44"/>
  <c r="K154" i="44" s="1"/>
  <c r="L154" i="44" s="1"/>
  <c r="J153" i="44"/>
  <c r="K153" i="44" s="1"/>
  <c r="L153" i="44" s="1"/>
  <c r="J186" i="44"/>
  <c r="K186" i="44" s="1"/>
  <c r="L186" i="44" s="1"/>
  <c r="J185" i="44"/>
  <c r="K185" i="44" s="1"/>
  <c r="L185" i="44" s="1"/>
  <c r="J365" i="44"/>
  <c r="K365" i="44" s="1"/>
  <c r="L365" i="44" s="1"/>
  <c r="J397" i="44"/>
  <c r="K397" i="44" s="1"/>
  <c r="L397" i="44" s="1"/>
  <c r="J236" i="44"/>
  <c r="K236" i="44" s="1"/>
  <c r="L236" i="44" s="1"/>
  <c r="J52" i="44"/>
  <c r="K52" i="44" s="1"/>
  <c r="L52" i="44" s="1"/>
  <c r="J404" i="44"/>
  <c r="K404" i="44" s="1"/>
  <c r="L404" i="44" s="1"/>
  <c r="J243" i="44"/>
  <c r="K243" i="44" s="1"/>
  <c r="L243" i="44" s="1"/>
  <c r="J188" i="44"/>
  <c r="K188" i="44" s="1"/>
  <c r="L188" i="44" s="1"/>
  <c r="J326" i="44"/>
  <c r="K326" i="44" s="1"/>
  <c r="L326" i="44" s="1"/>
  <c r="J358" i="44"/>
  <c r="K358" i="44" s="1"/>
  <c r="L358" i="44" s="1"/>
  <c r="J390" i="44"/>
  <c r="K390" i="44" s="1"/>
  <c r="L390" i="44" s="1"/>
  <c r="J318" i="44"/>
  <c r="K318" i="44" s="1"/>
  <c r="L318" i="44" s="1"/>
  <c r="J353" i="44"/>
  <c r="K353" i="44" s="1"/>
  <c r="L353" i="44" s="1"/>
  <c r="J387" i="44"/>
  <c r="K387" i="44" s="1"/>
  <c r="L387" i="44" s="1"/>
  <c r="J241" i="44"/>
  <c r="K241" i="44" s="1"/>
  <c r="L241" i="44" s="1"/>
  <c r="J209" i="44"/>
  <c r="K209" i="44" s="1"/>
  <c r="L209" i="44" s="1"/>
  <c r="J284" i="44"/>
  <c r="K284" i="44" s="1"/>
  <c r="L284" i="44" s="1"/>
  <c r="J322" i="44"/>
  <c r="K322" i="44" s="1"/>
  <c r="L322" i="44" s="1"/>
  <c r="J354" i="44"/>
  <c r="K354" i="44" s="1"/>
  <c r="L354" i="44" s="1"/>
  <c r="J106" i="44"/>
  <c r="K106" i="44" s="1"/>
  <c r="L106" i="44" s="1"/>
  <c r="J104" i="44"/>
  <c r="K104" i="44" s="1"/>
  <c r="L104" i="44" s="1"/>
  <c r="J101" i="44"/>
  <c r="K101" i="44" s="1"/>
  <c r="L101" i="44" s="1"/>
  <c r="J105" i="44"/>
  <c r="K105" i="44" s="1"/>
  <c r="L105" i="44" s="1"/>
  <c r="J102" i="44"/>
  <c r="K102" i="44" s="1"/>
  <c r="L102" i="44" s="1"/>
  <c r="J103" i="44"/>
  <c r="K103" i="44" s="1"/>
  <c r="L103" i="44" s="1"/>
  <c r="J254" i="44"/>
  <c r="K254" i="44" s="1"/>
  <c r="L254" i="44" s="1"/>
  <c r="J253" i="44"/>
  <c r="K253" i="44" s="1"/>
  <c r="L253" i="44" s="1"/>
  <c r="J256" i="44"/>
  <c r="K256" i="44" s="1"/>
  <c r="L256" i="44" s="1"/>
  <c r="J252" i="44"/>
  <c r="K252" i="44" s="1"/>
  <c r="L252" i="44" s="1"/>
  <c r="J255" i="44"/>
  <c r="K255" i="44" s="1"/>
  <c r="L255" i="44" s="1"/>
  <c r="J319" i="44"/>
  <c r="K319" i="44" s="1"/>
  <c r="L319" i="44" s="1"/>
  <c r="J320" i="44"/>
  <c r="K320" i="44" s="1"/>
  <c r="L320" i="44" s="1"/>
  <c r="J317" i="44"/>
  <c r="K317" i="44" s="1"/>
  <c r="L317" i="44" s="1"/>
  <c r="J384" i="44"/>
  <c r="K384" i="44" s="1"/>
  <c r="L384" i="44" s="1"/>
  <c r="J377" i="44"/>
  <c r="K377" i="44" s="1"/>
  <c r="L377" i="44" s="1"/>
  <c r="J146" i="44"/>
  <c r="K146" i="44" s="1"/>
  <c r="L146" i="44" s="1"/>
  <c r="J145" i="44"/>
  <c r="K145" i="44" s="1"/>
  <c r="L145" i="44" s="1"/>
  <c r="J379" i="44"/>
  <c r="K379" i="44" s="1"/>
  <c r="L379" i="44" s="1"/>
  <c r="J348" i="44"/>
  <c r="K348" i="44" s="1"/>
  <c r="L348" i="44" s="1"/>
  <c r="J332" i="44"/>
  <c r="K332" i="44" s="1"/>
  <c r="L332" i="44" s="1"/>
  <c r="J129" i="44"/>
  <c r="K129" i="44" s="1"/>
  <c r="L129" i="44" s="1"/>
  <c r="J86" i="44"/>
  <c r="K86" i="44" s="1"/>
  <c r="L86" i="44" s="1"/>
  <c r="J85" i="44"/>
  <c r="K85" i="44" s="1"/>
  <c r="L85" i="44" s="1"/>
  <c r="J117" i="44"/>
  <c r="K117" i="44" s="1"/>
  <c r="L117" i="44" s="1"/>
  <c r="J143" i="44"/>
  <c r="K143" i="44" s="1"/>
  <c r="L143" i="44" s="1"/>
  <c r="J144" i="44"/>
  <c r="K144" i="44" s="1"/>
  <c r="L144" i="44" s="1"/>
  <c r="J142" i="44"/>
  <c r="K142" i="44" s="1"/>
  <c r="L142" i="44" s="1"/>
  <c r="J176" i="44"/>
  <c r="K176" i="44" s="1"/>
  <c r="L176" i="44" s="1"/>
  <c r="J172" i="44"/>
  <c r="K172" i="44" s="1"/>
  <c r="L172" i="44" s="1"/>
  <c r="J175" i="44"/>
  <c r="K175" i="44" s="1"/>
  <c r="L175" i="44" s="1"/>
  <c r="J174" i="44"/>
  <c r="K174" i="44" s="1"/>
  <c r="L174" i="44" s="1"/>
  <c r="J173" i="44"/>
  <c r="K173" i="44" s="1"/>
  <c r="L173" i="44" s="1"/>
  <c r="J203" i="44"/>
  <c r="K203" i="44" s="1"/>
  <c r="L203" i="44" s="1"/>
  <c r="J208" i="44"/>
  <c r="K208" i="44" s="1"/>
  <c r="L208" i="44" s="1"/>
  <c r="J207" i="44"/>
  <c r="K207" i="44" s="1"/>
  <c r="L207" i="44" s="1"/>
  <c r="J205" i="44"/>
  <c r="K205" i="44" s="1"/>
  <c r="L205" i="44" s="1"/>
  <c r="J240" i="44"/>
  <c r="K240" i="44" s="1"/>
  <c r="L240" i="44" s="1"/>
  <c r="J239" i="44"/>
  <c r="K239" i="44" s="1"/>
  <c r="L239" i="44" s="1"/>
  <c r="J272" i="44"/>
  <c r="K272" i="44" s="1"/>
  <c r="L272" i="44" s="1"/>
  <c r="J271" i="44"/>
  <c r="K271" i="44" s="1"/>
  <c r="L271" i="44" s="1"/>
  <c r="J299" i="44"/>
  <c r="K299" i="44" s="1"/>
  <c r="L299" i="44" s="1"/>
  <c r="J303" i="44"/>
  <c r="K303" i="44" s="1"/>
  <c r="L303" i="44" s="1"/>
  <c r="J297" i="44"/>
  <c r="K297" i="44" s="1"/>
  <c r="L297" i="44" s="1"/>
  <c r="J298" i="44"/>
  <c r="K298" i="44" s="1"/>
  <c r="L298" i="44" s="1"/>
  <c r="J300" i="44"/>
  <c r="K300" i="44" s="1"/>
  <c r="L300" i="44" s="1"/>
  <c r="J304" i="44"/>
  <c r="K304" i="44" s="1"/>
  <c r="L304" i="44" s="1"/>
  <c r="J302" i="44"/>
  <c r="K302" i="44" s="1"/>
  <c r="J335" i="44"/>
  <c r="K335" i="44" s="1"/>
  <c r="L335" i="44" s="1"/>
  <c r="J336" i="44"/>
  <c r="K336" i="44" s="1"/>
  <c r="L336" i="44" s="1"/>
  <c r="J368" i="44"/>
  <c r="K368" i="44" s="1"/>
  <c r="L368" i="44" s="1"/>
  <c r="J400" i="44"/>
  <c r="K400" i="44" s="1"/>
  <c r="L400" i="44" s="1"/>
  <c r="I418" i="44"/>
  <c r="J88" i="44"/>
  <c r="K88" i="44" s="1"/>
  <c r="L88" i="44" s="1"/>
  <c r="J87" i="44"/>
  <c r="K87" i="44" s="1"/>
  <c r="L87" i="44" s="1"/>
  <c r="J124" i="44"/>
  <c r="K124" i="44" s="1"/>
  <c r="L124" i="44" s="1"/>
  <c r="J162" i="44"/>
  <c r="K162" i="44" s="1"/>
  <c r="L162" i="44" s="1"/>
  <c r="J161" i="44"/>
  <c r="K161" i="44" s="1"/>
  <c r="L161" i="44" s="1"/>
  <c r="J193" i="44"/>
  <c r="K193" i="44" s="1"/>
  <c r="L193" i="44" s="1"/>
  <c r="J194" i="44"/>
  <c r="K194" i="44" s="1"/>
  <c r="L194" i="44" s="1"/>
  <c r="J375" i="44"/>
  <c r="K375" i="44" s="1"/>
  <c r="L375" i="44" s="1"/>
  <c r="J407" i="44"/>
  <c r="K407" i="44" s="1"/>
  <c r="L407" i="44" s="1"/>
  <c r="J234" i="44"/>
  <c r="K234" i="44" s="1"/>
  <c r="L234" i="44" s="1"/>
  <c r="J266" i="44"/>
  <c r="K266" i="44" s="1"/>
  <c r="L266" i="44" s="1"/>
  <c r="J362" i="44"/>
  <c r="K362" i="44" s="1"/>
  <c r="L362" i="44" s="1"/>
  <c r="J357" i="44"/>
  <c r="K357" i="44" s="1"/>
  <c r="L357" i="44" s="1"/>
  <c r="J389" i="44"/>
  <c r="K389" i="44" s="1"/>
  <c r="L389" i="44" s="1"/>
  <c r="J237" i="44"/>
  <c r="K237" i="44" s="1"/>
  <c r="L237" i="44" s="1"/>
  <c r="J204" i="44"/>
  <c r="K204" i="44" s="1"/>
  <c r="L204" i="44" s="1"/>
  <c r="J233" i="44"/>
  <c r="K233" i="44" s="1"/>
  <c r="L233" i="44" s="1"/>
  <c r="J251" i="44"/>
  <c r="K251" i="44" s="1"/>
  <c r="L251" i="44" s="1"/>
  <c r="J331" i="44"/>
  <c r="K331" i="44" s="1"/>
  <c r="L331" i="44" s="1"/>
  <c r="J363" i="44"/>
  <c r="K363" i="44" s="1"/>
  <c r="L363" i="44" s="1"/>
  <c r="J393" i="44"/>
  <c r="K393" i="44" s="1"/>
  <c r="L393" i="44" s="1"/>
  <c r="J270" i="44"/>
  <c r="K270" i="44" s="1"/>
  <c r="L270" i="44" s="1"/>
  <c r="J337" i="44"/>
  <c r="K337" i="44" s="1"/>
  <c r="L337" i="44" s="1"/>
  <c r="J364" i="44"/>
  <c r="K364" i="44" s="1"/>
  <c r="L364" i="44" s="1"/>
  <c r="J386" i="44"/>
  <c r="K386" i="44" s="1"/>
  <c r="L386" i="44" s="1"/>
  <c r="J250" i="44"/>
  <c r="K250" i="44" s="1"/>
  <c r="L250" i="44" s="1"/>
  <c r="J313" i="44"/>
  <c r="K313" i="44" s="1"/>
  <c r="L313" i="44" s="1"/>
  <c r="J321" i="44"/>
  <c r="K321" i="44" s="1"/>
  <c r="L321" i="44" s="1"/>
  <c r="J380" i="44"/>
  <c r="K380" i="44" s="1"/>
  <c r="L380" i="44" s="1"/>
  <c r="J74" i="44"/>
  <c r="K74" i="44" s="1"/>
  <c r="L74" i="44" s="1"/>
  <c r="J118" i="44"/>
  <c r="K118" i="44" s="1"/>
  <c r="L118" i="44" s="1"/>
  <c r="J187" i="44"/>
  <c r="K187" i="44" s="1"/>
  <c r="L187" i="44" s="1"/>
  <c r="J289" i="44"/>
  <c r="K289" i="44" s="1"/>
  <c r="L289" i="44" s="1"/>
  <c r="J71" i="44"/>
  <c r="K71" i="44" s="1"/>
  <c r="L71" i="44" s="1"/>
  <c r="J73" i="44"/>
  <c r="K73" i="44" s="1"/>
  <c r="L73" i="44" s="1"/>
  <c r="J69" i="44"/>
  <c r="K69" i="44" s="1"/>
  <c r="L69" i="44" s="1"/>
  <c r="J68" i="44"/>
  <c r="K68" i="44" s="1"/>
  <c r="L68" i="44" s="1"/>
  <c r="J72" i="44"/>
  <c r="K72" i="44" s="1"/>
  <c r="L72" i="44" s="1"/>
  <c r="J159" i="44"/>
  <c r="K159" i="44" s="1"/>
  <c r="L159" i="44" s="1"/>
  <c r="J156" i="44"/>
  <c r="K156" i="44" s="1"/>
  <c r="L156" i="44" s="1"/>
  <c r="J160" i="44"/>
  <c r="K160" i="44" s="1"/>
  <c r="L160" i="44" s="1"/>
  <c r="J158" i="44"/>
  <c r="K158" i="44" s="1"/>
  <c r="L158" i="44" s="1"/>
  <c r="J155" i="44"/>
  <c r="K155" i="44" s="1"/>
  <c r="L155" i="44" s="1"/>
  <c r="J224" i="44"/>
  <c r="K224" i="44" s="1"/>
  <c r="L224" i="44" s="1"/>
  <c r="J223" i="44"/>
  <c r="K223" i="44" s="1"/>
  <c r="L223" i="44" s="1"/>
  <c r="J217" i="44"/>
  <c r="K217" i="44" s="1"/>
  <c r="L217" i="44" s="1"/>
  <c r="J177" i="44"/>
  <c r="K177" i="44" s="1"/>
  <c r="L177" i="44" s="1"/>
  <c r="J178" i="44"/>
  <c r="K178" i="44" s="1"/>
  <c r="L178" i="44" s="1"/>
  <c r="J408" i="44"/>
  <c r="K408" i="44" s="1"/>
  <c r="L408" i="44" s="1"/>
  <c r="J218" i="44"/>
  <c r="K218" i="44" s="1"/>
  <c r="L218" i="44" s="1"/>
  <c r="J301" i="44"/>
  <c r="K301" i="44" s="1"/>
  <c r="L301" i="44" s="1"/>
  <c r="J373" i="44"/>
  <c r="K373" i="44" s="1"/>
  <c r="L373" i="44" s="1"/>
  <c r="J245" i="44"/>
  <c r="K245" i="44" s="1"/>
  <c r="L245" i="44" s="1"/>
  <c r="J345" i="44"/>
  <c r="K345" i="44" s="1"/>
  <c r="L345" i="44" s="1"/>
  <c r="J307" i="44"/>
  <c r="K307" i="44" s="1"/>
  <c r="L307" i="44" s="1"/>
  <c r="J347" i="44"/>
  <c r="K347" i="44" s="1"/>
  <c r="L347" i="44" s="1"/>
  <c r="J382" i="44"/>
  <c r="K382" i="44" s="1"/>
  <c r="L382" i="44" s="1"/>
  <c r="J275" i="44"/>
  <c r="K275" i="44" s="1"/>
  <c r="L275" i="44" s="1"/>
  <c r="J56" i="44"/>
  <c r="K56" i="44" s="1"/>
  <c r="L56" i="44" s="1"/>
  <c r="J92" i="44"/>
  <c r="K92" i="44" s="1"/>
  <c r="L92" i="44" s="1"/>
  <c r="J136" i="44"/>
  <c r="K136" i="44" s="1"/>
  <c r="L136" i="44" s="1"/>
  <c r="J206" i="44"/>
  <c r="K206" i="44" s="1"/>
  <c r="L206" i="44" s="1"/>
  <c r="J268" i="44"/>
  <c r="K268" i="44" s="1"/>
  <c r="L268" i="44" s="1"/>
  <c r="J119" i="44"/>
  <c r="K119" i="44" s="1"/>
  <c r="L119" i="44" s="1"/>
  <c r="J82" i="44"/>
  <c r="K82" i="44" s="1"/>
  <c r="L82" i="44" s="1"/>
  <c r="J120" i="44"/>
  <c r="K120" i="44" s="1"/>
  <c r="L120" i="44" s="1"/>
  <c r="J132" i="44"/>
  <c r="K132" i="44" s="1"/>
  <c r="L132" i="44" s="1"/>
  <c r="J54" i="44"/>
  <c r="K54" i="44" s="1"/>
  <c r="L54" i="44" s="1"/>
  <c r="J53" i="44"/>
  <c r="K53" i="44" s="1"/>
  <c r="L53" i="44" s="1"/>
  <c r="J65" i="44"/>
  <c r="K65" i="44" s="1"/>
  <c r="L65" i="44" s="1"/>
  <c r="J64" i="44"/>
  <c r="K64" i="44" s="1"/>
  <c r="L64" i="44" s="1"/>
  <c r="J55" i="44"/>
  <c r="K55" i="44" s="1"/>
  <c r="L55" i="44" s="1"/>
  <c r="J58" i="44"/>
  <c r="K58" i="44" s="1"/>
  <c r="L58" i="44" s="1"/>
  <c r="J59" i="44"/>
  <c r="K59" i="44" s="1"/>
  <c r="L59" i="44" s="1"/>
  <c r="J57" i="44"/>
  <c r="K57" i="44" s="1"/>
  <c r="L57" i="44" s="1"/>
  <c r="J60" i="44"/>
  <c r="K60" i="44" s="1"/>
  <c r="L60" i="44" s="1"/>
  <c r="J98" i="44"/>
  <c r="K98" i="44" s="1"/>
  <c r="L98" i="44" s="1"/>
  <c r="J96" i="44"/>
  <c r="K96" i="44" s="1"/>
  <c r="L96" i="44" s="1"/>
  <c r="J91" i="44"/>
  <c r="K91" i="44" s="1"/>
  <c r="L91" i="44" s="1"/>
  <c r="J97" i="44"/>
  <c r="K97" i="44" s="1"/>
  <c r="L97" i="44" s="1"/>
  <c r="J94" i="44"/>
  <c r="K94" i="44" s="1"/>
  <c r="L94" i="44" s="1"/>
  <c r="J93" i="44"/>
  <c r="K93" i="44" s="1"/>
  <c r="L93" i="44" s="1"/>
  <c r="J90" i="44"/>
  <c r="K90" i="44" s="1"/>
  <c r="L90" i="44" s="1"/>
  <c r="J89" i="44"/>
  <c r="K89" i="44" s="1"/>
  <c r="L89" i="44" s="1"/>
  <c r="J127" i="44"/>
  <c r="K127" i="44" s="1"/>
  <c r="L127" i="44" s="1"/>
  <c r="J125" i="44"/>
  <c r="K125" i="44" s="1"/>
  <c r="L125" i="44" s="1"/>
  <c r="J130" i="44"/>
  <c r="K130" i="44" s="1"/>
  <c r="L130" i="44" s="1"/>
  <c r="J128" i="44"/>
  <c r="K128" i="44" s="1"/>
  <c r="L128" i="44" s="1"/>
  <c r="J151" i="44"/>
  <c r="K151" i="44" s="1"/>
  <c r="L151" i="44" s="1"/>
  <c r="J148" i="44"/>
  <c r="K148" i="44" s="1"/>
  <c r="L148" i="44" s="1"/>
  <c r="J152" i="44"/>
  <c r="K152" i="44" s="1"/>
  <c r="L152" i="44" s="1"/>
  <c r="J147" i="44"/>
  <c r="K147" i="44" s="1"/>
  <c r="L147" i="44" s="1"/>
  <c r="J150" i="44"/>
  <c r="K150" i="44" s="1"/>
  <c r="L150" i="44" s="1"/>
  <c r="J184" i="44"/>
  <c r="K184" i="44" s="1"/>
  <c r="L184" i="44" s="1"/>
  <c r="J179" i="44"/>
  <c r="K179" i="44" s="1"/>
  <c r="L179" i="44" s="1"/>
  <c r="J183" i="44"/>
  <c r="K183" i="44" s="1"/>
  <c r="L183" i="44" s="1"/>
  <c r="J182" i="44"/>
  <c r="K182" i="44" s="1"/>
  <c r="L182" i="44" s="1"/>
  <c r="J181" i="44"/>
  <c r="K181" i="44" s="1"/>
  <c r="L181" i="44" s="1"/>
  <c r="J214" i="44"/>
  <c r="K214" i="44" s="1"/>
  <c r="L214" i="44" s="1"/>
  <c r="J216" i="44"/>
  <c r="K216" i="44" s="1"/>
  <c r="L216" i="44" s="1"/>
  <c r="J212" i="44"/>
  <c r="K212" i="44" s="1"/>
  <c r="L212" i="44" s="1"/>
  <c r="J215" i="44"/>
  <c r="K215" i="44" s="1"/>
  <c r="L215" i="44" s="1"/>
  <c r="J213" i="44"/>
  <c r="K213" i="44" s="1"/>
  <c r="L213" i="44" s="1"/>
  <c r="J211" i="44"/>
  <c r="K211" i="44" s="1"/>
  <c r="L211" i="44" s="1"/>
  <c r="J248" i="44"/>
  <c r="K248" i="44" s="1"/>
  <c r="L248" i="44" s="1"/>
  <c r="J246" i="44"/>
  <c r="K246" i="44" s="1"/>
  <c r="L246" i="44" s="1"/>
  <c r="J244" i="44"/>
  <c r="K244" i="44" s="1"/>
  <c r="L244" i="44" s="1"/>
  <c r="J247" i="44"/>
  <c r="K247" i="44" s="1"/>
  <c r="L247" i="44" s="1"/>
  <c r="J280" i="44"/>
  <c r="K280" i="44" s="1"/>
  <c r="L280" i="44" s="1"/>
  <c r="J277" i="44"/>
  <c r="K277" i="44" s="1"/>
  <c r="L277" i="44" s="1"/>
  <c r="J278" i="44"/>
  <c r="K278" i="44" s="1"/>
  <c r="L278" i="44" s="1"/>
  <c r="J273" i="44"/>
  <c r="K273" i="44" s="1"/>
  <c r="L273" i="44" s="1"/>
  <c r="J279" i="44"/>
  <c r="K279" i="44" s="1"/>
  <c r="L279" i="44" s="1"/>
  <c r="J274" i="44"/>
  <c r="K274" i="44" s="1"/>
  <c r="L274" i="44" s="1"/>
  <c r="L302" i="44"/>
  <c r="J311" i="44"/>
  <c r="K311" i="44" s="1"/>
  <c r="L311" i="44" s="1"/>
  <c r="J309" i="44"/>
  <c r="K309" i="44" s="1"/>
  <c r="L309" i="44" s="1"/>
  <c r="J310" i="44"/>
  <c r="K310" i="44" s="1"/>
  <c r="L310" i="44" s="1"/>
  <c r="J312" i="44"/>
  <c r="K312" i="44" s="1"/>
  <c r="L312" i="44" s="1"/>
  <c r="J308" i="44"/>
  <c r="K308" i="44" s="1"/>
  <c r="L308" i="44" s="1"/>
  <c r="J344" i="44"/>
  <c r="K344" i="44" s="1"/>
  <c r="L344" i="44" s="1"/>
  <c r="J343" i="44"/>
  <c r="K343" i="44" s="1"/>
  <c r="L343" i="44" s="1"/>
  <c r="J340" i="44"/>
  <c r="K340" i="44" s="1"/>
  <c r="L340" i="44" s="1"/>
  <c r="J341" i="44"/>
  <c r="K341" i="44" s="1"/>
  <c r="L341" i="44" s="1"/>
  <c r="J376" i="44"/>
  <c r="K376" i="44" s="1"/>
  <c r="L376" i="44" s="1"/>
  <c r="J372" i="44"/>
  <c r="K372" i="44" s="1"/>
  <c r="L372" i="44" s="1"/>
  <c r="J415" i="44"/>
  <c r="K415" i="44" s="1"/>
  <c r="L415" i="44" s="1"/>
  <c r="J410" i="44"/>
  <c r="K410" i="44" s="1"/>
  <c r="L410" i="44" s="1"/>
  <c r="J412" i="44"/>
  <c r="K412" i="44" s="1"/>
  <c r="L412" i="44" s="1"/>
  <c r="J413" i="44"/>
  <c r="K413" i="44" s="1"/>
  <c r="L413" i="44" s="1"/>
  <c r="J411" i="44"/>
  <c r="K411" i="44" s="1"/>
  <c r="L411" i="44" s="1"/>
  <c r="J406" i="44"/>
  <c r="K406" i="44" s="1"/>
  <c r="L406" i="44" s="1"/>
  <c r="J409" i="44"/>
  <c r="K409" i="44" s="1"/>
  <c r="L409" i="44" s="1"/>
  <c r="J416" i="44"/>
  <c r="K416" i="44" s="1"/>
  <c r="L416" i="44" s="1"/>
  <c r="J417" i="44"/>
  <c r="J67" i="44"/>
  <c r="K67" i="44" s="1"/>
  <c r="L67" i="44" s="1"/>
  <c r="J66" i="44"/>
  <c r="K66" i="44" s="1"/>
  <c r="L66" i="44" s="1"/>
  <c r="J99" i="44"/>
  <c r="K99" i="44" s="1"/>
  <c r="L99" i="44" s="1"/>
  <c r="J100" i="44"/>
  <c r="K100" i="44" s="1"/>
  <c r="L100" i="44" s="1"/>
  <c r="J135" i="44"/>
  <c r="K135" i="44" s="1"/>
  <c r="L135" i="44" s="1"/>
  <c r="J134" i="44"/>
  <c r="K134" i="44" s="1"/>
  <c r="L134" i="44" s="1"/>
  <c r="J170" i="44"/>
  <c r="K170" i="44" s="1"/>
  <c r="L170" i="44" s="1"/>
  <c r="J169" i="44"/>
  <c r="K169" i="44" s="1"/>
  <c r="L169" i="44" s="1"/>
  <c r="J349" i="44"/>
  <c r="K349" i="44" s="1"/>
  <c r="L349" i="44" s="1"/>
  <c r="J381" i="44"/>
  <c r="K381" i="44" s="1"/>
  <c r="L381" i="44" s="1"/>
  <c r="J414" i="44"/>
  <c r="K414" i="44" s="1"/>
  <c r="L414" i="44" s="1"/>
  <c r="J220" i="44"/>
  <c r="K220" i="44" s="1"/>
  <c r="L220" i="44" s="1"/>
  <c r="J201" i="44"/>
  <c r="K201" i="44" s="1"/>
  <c r="L201" i="44" s="1"/>
  <c r="J378" i="44"/>
  <c r="K378" i="44" s="1"/>
  <c r="L378" i="44" s="1"/>
  <c r="J367" i="44"/>
  <c r="K367" i="44" s="1"/>
  <c r="L367" i="44" s="1"/>
  <c r="J399" i="44"/>
  <c r="K399" i="44" s="1"/>
  <c r="L399" i="44" s="1"/>
  <c r="J227" i="44"/>
  <c r="K227" i="44" s="1"/>
  <c r="L227" i="44" s="1"/>
  <c r="J269" i="44"/>
  <c r="K269" i="44" s="1"/>
  <c r="L269" i="44" s="1"/>
  <c r="J61" i="44"/>
  <c r="K61" i="44" s="1"/>
  <c r="L61" i="44" s="1"/>
  <c r="J235" i="44"/>
  <c r="K235" i="44" s="1"/>
  <c r="L235" i="44" s="1"/>
  <c r="J262" i="44"/>
  <c r="K262" i="44" s="1"/>
  <c r="L262" i="44" s="1"/>
  <c r="J281" i="44"/>
  <c r="K281" i="44" s="1"/>
  <c r="L281" i="44" s="1"/>
  <c r="J342" i="44"/>
  <c r="K342" i="44" s="1"/>
  <c r="L342" i="44" s="1"/>
  <c r="J374" i="44"/>
  <c r="K374" i="44" s="1"/>
  <c r="L374" i="44" s="1"/>
  <c r="J395" i="44"/>
  <c r="K395" i="44" s="1"/>
  <c r="L395" i="44" s="1"/>
  <c r="J285" i="44"/>
  <c r="K285" i="44" s="1"/>
  <c r="L285" i="44" s="1"/>
  <c r="J329" i="44"/>
  <c r="K329" i="44" s="1"/>
  <c r="L329" i="44" s="1"/>
  <c r="J346" i="44"/>
  <c r="K346" i="44" s="1"/>
  <c r="L346" i="44" s="1"/>
  <c r="J369" i="44"/>
  <c r="K369" i="44" s="1"/>
  <c r="L369" i="44" s="1"/>
  <c r="J403" i="44"/>
  <c r="K403" i="44" s="1"/>
  <c r="L403" i="44" s="1"/>
  <c r="J333" i="44"/>
  <c r="K333" i="44" s="1"/>
  <c r="L333" i="44" s="1"/>
  <c r="J258" i="44"/>
  <c r="K258" i="44" s="1"/>
  <c r="L258" i="44" s="1"/>
  <c r="J316" i="44"/>
  <c r="K316" i="44" s="1"/>
  <c r="L316" i="44" s="1"/>
  <c r="J334" i="44"/>
  <c r="K334" i="44" s="1"/>
  <c r="L334" i="44" s="1"/>
  <c r="J398" i="44"/>
  <c r="K398" i="44" s="1"/>
  <c r="L398" i="44" s="1"/>
  <c r="J77" i="44"/>
  <c r="K77" i="44" s="1"/>
  <c r="L77" i="44" s="1"/>
  <c r="J126" i="44"/>
  <c r="K126" i="44" s="1"/>
  <c r="L126" i="44" s="1"/>
  <c r="J163" i="44"/>
  <c r="K163" i="44" s="1"/>
  <c r="L163" i="44" s="1"/>
  <c r="J195" i="44"/>
  <c r="K195" i="44" s="1"/>
  <c r="L195" i="44" s="1"/>
  <c r="J222" i="44"/>
  <c r="K222" i="44" s="1"/>
  <c r="L222" i="44" s="1"/>
  <c r="J257" i="44"/>
  <c r="K257" i="44" s="1"/>
  <c r="L257" i="44" s="1"/>
  <c r="J305" i="44"/>
  <c r="K305" i="44" s="1"/>
  <c r="L305" i="44" s="1"/>
  <c r="J338" i="44"/>
  <c r="K338" i="44" s="1"/>
  <c r="L338" i="44" s="1"/>
  <c r="J370" i="44"/>
  <c r="K370" i="44" s="1"/>
  <c r="L370" i="44" s="1"/>
  <c r="J361" i="44"/>
  <c r="K361" i="44" s="1"/>
  <c r="L361" i="44" s="1"/>
  <c r="P10" i="53"/>
  <c r="N18" i="53"/>
  <c r="P18" i="53" s="1"/>
  <c r="N17" i="53"/>
  <c r="P17" i="53" s="1"/>
  <c r="N14" i="53"/>
  <c r="P14" i="53" s="1"/>
  <c r="N12" i="53"/>
  <c r="P12" i="53" s="1"/>
  <c r="N13" i="53"/>
  <c r="P13" i="53" s="1"/>
  <c r="P11" i="53"/>
  <c r="N10" i="53"/>
  <c r="N9" i="53"/>
  <c r="P9" i="53" s="1"/>
  <c r="N8" i="53"/>
  <c r="P8" i="53" s="1"/>
  <c r="C11" i="13"/>
  <c r="C13" i="13"/>
  <c r="D13" i="13" s="1"/>
  <c r="F13" i="13" s="1"/>
  <c r="C24" i="13"/>
  <c r="C22" i="13"/>
  <c r="C23" i="13"/>
  <c r="J418" i="44" l="1"/>
  <c r="K417" i="44"/>
  <c r="P24" i="53"/>
  <c r="P22" i="53"/>
  <c r="C40" i="20" s="1"/>
  <c r="C45" i="20" s="1"/>
  <c r="D11" i="13"/>
  <c r="F11" i="13" s="1"/>
  <c r="H11" i="13" s="1"/>
  <c r="D23" i="13"/>
  <c r="H23" i="13" s="1"/>
  <c r="D24" i="13"/>
  <c r="F24" i="13" s="1"/>
  <c r="D22" i="13"/>
  <c r="F22" i="13" s="1"/>
  <c r="H13" i="13"/>
  <c r="K418" i="44" l="1"/>
  <c r="L417" i="44"/>
  <c r="P26" i="53"/>
  <c r="C44" i="20"/>
  <c r="H22" i="13"/>
  <c r="H14" i="13"/>
  <c r="H24" i="13"/>
  <c r="F23" i="13"/>
  <c r="L418" i="44" l="1"/>
  <c r="L420" i="44"/>
  <c r="H427" i="44" s="1"/>
  <c r="L419" i="44"/>
  <c r="H25" i="13"/>
  <c r="H27" i="13" s="1"/>
  <c r="C41" i="20" s="1"/>
  <c r="C46" i="20" s="1"/>
  <c r="J427" i="44" l="1"/>
  <c r="D430" i="44" s="1"/>
  <c r="J430" i="44" s="1"/>
  <c r="J434" i="44" s="1"/>
  <c r="D427" i="44"/>
  <c r="H31" i="2"/>
  <c r="H33" i="2" l="1"/>
</calcChain>
</file>

<file path=xl/sharedStrings.xml><?xml version="1.0" encoding="utf-8"?>
<sst xmlns="http://schemas.openxmlformats.org/spreadsheetml/2006/main" count="1859" uniqueCount="999">
  <si>
    <t xml:space="preserve">    (die gesamte der Kläranlage 
    zugeführte Abwassermenge 
    (Schmutzwasser, Fremdwasser und Niederschlagswasser))</t>
  </si>
  <si>
    <t xml:space="preserve">                     durch Prüfstelle gemäß § 11 EKVO in V. m. Anhang 3 EKVO</t>
  </si>
  <si>
    <t xml:space="preserve">                     Hydraulische Überprüfung der Durchflussmesseinrichtung</t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</si>
  <si>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 einzutragen</t>
    </r>
    <r>
      <rPr>
        <sz val="10"/>
        <rFont val="Arial"/>
        <family val="2"/>
      </rPr>
      <t>. 
Sollte ausnahmsweise kein gemessener Wert vorliegen (z. B. bei Ausfall des Messgerätes), ist der Wert in Anlehnung an den Messwert des Vortages unter Berücksichtigung des Wetters zu schätzen.</t>
    </r>
  </si>
  <si>
    <t xml:space="preserve">         Anteil des Fremdwassers an der JSM    =</t>
  </si>
  <si>
    <t xml:space="preserve">         Kläranlage</t>
  </si>
  <si>
    <t xml:space="preserve">         Veranlagungsjahr</t>
  </si>
  <si>
    <t>abwasser-
abgabe-
relevante 
Parameter</t>
  </si>
  <si>
    <t>Größenklasse
der Kläranlage</t>
  </si>
  <si>
    <t>Mindest-
anforderung
(Anhang 1 
AbwV)</t>
  </si>
  <si>
    <t>Im Veranlagungsjahr 
insges. angefallene
 Abwassermenge 
auf der KA (Jahres-
abwassermenge)
[nach Anh. 3 EKVO]</t>
  </si>
  <si>
    <t>Fremd-
wasser-
menge
Qf</t>
  </si>
  <si>
    <t>Fremd-
wasser-
anteil 
(Verdün-
nungs-
anteil)</t>
  </si>
  <si>
    <t>Schmutz-
fracht 
bei einem 
Fremd-
wasser-
anteil 
von 50 %</t>
  </si>
  <si>
    <t>Verringerter 
Konzentrations-
wert nach 
§ 2a Abs. 2
HAbwAG</t>
  </si>
  <si>
    <t>[%]</t>
  </si>
  <si>
    <t>[kg/a]</t>
  </si>
  <si>
    <t>Berechnungsformeln</t>
  </si>
  <si>
    <t>erf. Eingabe</t>
  </si>
  <si>
    <t>[6]-[5]</t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</si>
  <si>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</si>
  <si>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>N</t>
    </r>
    <r>
      <rPr>
        <b/>
        <vertAlign val="subscript"/>
        <sz val="12"/>
        <rFont val="Arial"/>
        <family val="2"/>
      </rPr>
      <t>ges,anorg.</t>
    </r>
  </si>
  <si>
    <r>
      <t>P</t>
    </r>
    <r>
      <rPr>
        <b/>
        <vertAlign val="subscript"/>
        <sz val="12"/>
        <rFont val="Arial"/>
        <family val="2"/>
      </rPr>
      <t>ges</t>
    </r>
  </si>
  <si>
    <t>Fremdwasseranteil</t>
  </si>
  <si>
    <t>≤ 50 %</t>
  </si>
  <si>
    <t>&gt; 50 %</t>
  </si>
  <si>
    <r>
      <t xml:space="preserve">Die Kläranlage  </t>
    </r>
    <r>
      <rPr>
        <b/>
        <sz val="11"/>
        <rFont val="Arial"/>
        <family val="2"/>
      </rPr>
      <t> </t>
    </r>
    <r>
      <rPr>
        <sz val="11"/>
        <rFont val="Arial"/>
        <family val="2"/>
      </rPr>
      <t xml:space="preserve"> </t>
    </r>
  </si>
  <si>
    <r>
      <t xml:space="preserve">Ermittlung des verringerten Konzentrationswertes nach § 2a Abs. 2 Satz 2 HAbwAG
(falls der Fremdwasseranteil </t>
    </r>
    <r>
      <rPr>
        <b/>
        <sz val="12.6"/>
        <rFont val="Arial"/>
        <family val="2"/>
      </rPr>
      <t>&gt; 50 %)</t>
    </r>
  </si>
  <si>
    <t>Anforderungen 
nach 
Anhang 1 AbwV</t>
  </si>
  <si>
    <t>verringerter
Konzentrationswert
(§ 2a HAbwAG)</t>
  </si>
  <si>
    <t>     </t>
  </si>
  <si>
    <t>plus</t>
  </si>
  <si>
    <t>minus</t>
  </si>
  <si>
    <t>ergibt</t>
  </si>
  <si>
    <t>gesamt:</t>
  </si>
  <si>
    <t xml:space="preserve"> </t>
  </si>
  <si>
    <t>Abwasserabgabengesetz (AbwAG) in der jeweils gültigen Fassung</t>
  </si>
  <si>
    <t>=</t>
  </si>
  <si>
    <t>Stadt/Ortsteil</t>
  </si>
  <si>
    <t>insgesamt:</t>
  </si>
  <si>
    <t>2.  Berechnung der Abwasserabgabe für TOK’s mit ordnungsgemäßer Behandlung und Schlammabfuhr</t>
  </si>
  <si>
    <t>Ermittlung der JSM:</t>
  </si>
  <si>
    <t>[1]</t>
  </si>
  <si>
    <t>[2]</t>
  </si>
  <si>
    <t>[3]</t>
  </si>
  <si>
    <t>[4]</t>
  </si>
  <si>
    <t>[5]</t>
  </si>
  <si>
    <t>[6]</t>
  </si>
  <si>
    <t>[7]</t>
  </si>
  <si>
    <t>[8]</t>
  </si>
  <si>
    <t>Abgabesatz</t>
  </si>
  <si>
    <t>Rechenvorgang:</t>
  </si>
  <si>
    <t>[2] * [3] : 1.000</t>
  </si>
  <si>
    <t>[4] : [5]</t>
  </si>
  <si>
    <t>[6] * [7]</t>
  </si>
  <si>
    <t>CSB</t>
  </si>
  <si>
    <t>Summe:</t>
  </si>
  <si>
    <t>3.  Berechnung der Abwasserabgabe für TOK’s ohne oder ohne ordnungsgemäße Behandlung und Schlammabfuhr</t>
  </si>
  <si>
    <t>Rechenvorgang</t>
  </si>
  <si>
    <t>Datum</t>
  </si>
  <si>
    <t>[9]</t>
  </si>
  <si>
    <t>[10]</t>
  </si>
  <si>
    <t>BEWERTETE 
SCHAD-
STOFFE</t>
  </si>
  <si>
    <t>AOX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</si>
  <si>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</si>
  <si>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</si>
  <si>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</si>
  <si>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</si>
  <si>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</si>
  <si>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</si>
  <si>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</si>
  <si>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</si>
  <si>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</si>
  <si>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</si>
  <si>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</si>
  <si>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</si>
  <si>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F E S T S E T Z U N G S B E S C H E I D  </t>
  </si>
  <si>
    <r>
      <t>insgesamt</t>
    </r>
    <r>
      <rPr>
        <sz val="11"/>
        <rFont val="Arial"/>
        <family val="2"/>
      </rPr>
      <t>:</t>
    </r>
  </si>
  <si>
    <t xml:space="preserve">Allgemeine Verwaltungsvorschrift für den Vollzug des Abwasserabgabengesetzes </t>
  </si>
  <si>
    <t>5.1  Festsetzungsgrundlagen</t>
  </si>
  <si>
    <t>5.3  Sonstige Hinweise</t>
  </si>
  <si>
    <t xml:space="preserve">Bei Zahlungsverzug sind Verzugszinsen in Höhe von 6 v. H. vom Fälligkeitstag 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</si>
  <si>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</si>
  <si>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</si>
  <si>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</si>
  <si>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</si>
  <si>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</si>
  <si>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t>Bewertete
Schadstoffe</t>
  </si>
  <si>
    <t>6. Begründungen, Erläuterungen, Hinweise: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</si>
  <si>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/Jahr</t>
    </r>
  </si>
  <si>
    <t>Überwachungs-
wert 
"ordnungsgemäß"</t>
  </si>
  <si>
    <t>Schadstoff-
fracht</t>
  </si>
  <si>
    <t>Überwachungs-
wert "nicht
ordnungsgemäß"</t>
  </si>
  <si>
    <t>Die Zahl der abgabepflichtigen Einwohner</t>
  </si>
  <si>
    <t>Nges</t>
  </si>
  <si>
    <t>Pges</t>
  </si>
  <si>
    <t>+</t>
  </si>
  <si>
    <t>[Gesamtsumme]</t>
  </si>
  <si>
    <t>Anlage VVR</t>
  </si>
  <si>
    <t>lt. Anlage</t>
  </si>
  <si>
    <t>Für das Veranlagungsjahr</t>
  </si>
  <si>
    <t xml:space="preserve">Verrechnung  </t>
  </si>
  <si>
    <t>ABGABE</t>
  </si>
  <si>
    <t xml:space="preserve">  Die Abwasserabgabe für das Veranlagungsjahr  </t>
  </si>
  <si>
    <t>4.   Kosten</t>
  </si>
  <si>
    <t>5.   Hinweise</t>
  </si>
  <si>
    <r>
      <t xml:space="preserve">Schädlichkeits-
faktor
</t>
    </r>
    <r>
      <rPr>
        <sz val="8"/>
        <rFont val="Arial"/>
        <family val="2"/>
      </rPr>
      <t>(1 SE entspricht)</t>
    </r>
  </si>
  <si>
    <t>bis zum Eingang der Abgabe zu zahlen (§ 14 Abs. 4 HAbwAG).</t>
  </si>
  <si>
    <t>SCHADSTOFF-
FRACHT</t>
  </si>
  <si>
    <t>(VwV-AbwAG/ HAbwAG) in der jeweils gültigen Fassung</t>
  </si>
  <si>
    <t>[mg/l]</t>
  </si>
  <si>
    <t>JAHRES-
SCHMUTZ-
WASSER-
MENGE</t>
  </si>
  <si>
    <t>2.   Ermittlung der verrechnungsfähigen Aufwendungen</t>
  </si>
  <si>
    <t>3.   Ermittlung der verrechnungsfähigen Abwasserabgabe</t>
  </si>
  <si>
    <t>●</t>
  </si>
  <si>
    <t xml:space="preserve">  </t>
  </si>
  <si>
    <t xml:space="preserve">von </t>
  </si>
  <si>
    <t>Anlage ZK</t>
  </si>
  <si>
    <t xml:space="preserve">  ermittelt sich aus den nachfolgend dargelegten Nrn. 1.1 bis 1.3 und wird</t>
  </si>
  <si>
    <t>Anlage VR</t>
  </si>
  <si>
    <t xml:space="preserve">  Bisher wurde lediglich / bereits ein Betrag von insgesamt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</si>
  <si>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</si>
  <si>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r>
      <t xml:space="preserve">Der Betrag nach Nr. 1.1 ist zu </t>
    </r>
    <r>
      <rPr>
        <u/>
        <sz val="11"/>
        <rFont val="Arial"/>
        <family val="2"/>
      </rPr>
      <t>erhöhen</t>
    </r>
  </si>
  <si>
    <t>Es wird somit festgesetzt  (Summe der Nrn 1.1 bis 1.3):</t>
  </si>
  <si>
    <t>Berechnung der Abwasserabgabe</t>
  </si>
  <si>
    <t>kg</t>
  </si>
  <si>
    <t>kg/a</t>
  </si>
  <si>
    <t>mg/l</t>
  </si>
  <si>
    <t>µg/l</t>
  </si>
  <si>
    <t>Blatt 2 von 2</t>
  </si>
  <si>
    <t>Abgabe nach § 10 HAbwAG</t>
  </si>
  <si>
    <t>Dieser Bescheid ergeht verwaltungskostenfrei.</t>
  </si>
  <si>
    <t>von Aufwendungen nach § 10 Abs. 3 bzw. Abs 4 AbwAG</t>
  </si>
  <si>
    <t xml:space="preserve">                                      Blatt 1 von 2</t>
  </si>
  <si>
    <t>Jahresschmutz-
wassermenge</t>
  </si>
  <si>
    <t>Abgabe</t>
  </si>
  <si>
    <t>SCHADSTOFF-
PARAMETER
(SP)</t>
  </si>
  <si>
    <t>ÜBER-
SCHREITUNG
in ZAHLEN</t>
  </si>
  <si>
    <t>ÜBER-
SCHREITUNG
in PROZENT</t>
  </si>
  <si>
    <t>Zeitraum</t>
  </si>
  <si>
    <t>Wert</t>
  </si>
  <si>
    <t>  zuzuordnen.</t>
  </si>
  <si>
    <t>5.  Berechnung der Abwasserabgabe für die Kläranlage:</t>
  </si>
  <si>
    <t>[11]</t>
  </si>
  <si>
    <t>[12]</t>
  </si>
  <si>
    <r>
      <t>SCHÄDLICH-
KEITS-
FAKTOR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(1 SE 
entspricht)</t>
    </r>
  </si>
  <si>
    <t xml:space="preserve">  mit der Abwasserabgabe für das / die Veranlagungsjahr(e)</t>
  </si>
  <si>
    <t xml:space="preserve">sind </t>
  </si>
  <si>
    <t>1.  Bezeichnung der Baumaßnahmen und Ermittlung der verrechnungsfähigen Aufwendungen</t>
  </si>
  <si>
    <t>auf folgendes Konto überwiesen:</t>
  </si>
  <si>
    <t>Bank:</t>
  </si>
  <si>
    <r>
      <t xml:space="preserve">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</si>
  <si>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 xml:space="preserve">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</si>
  <si>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>4.   Begründungen, Erläuterungen, Hinweise: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</si>
  <si>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</si>
  <si>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</si>
  <si>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</si>
  <si>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</si>
  <si>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</si>
  <si>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</si>
  <si>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</si>
  <si>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>Datum:</t>
  </si>
  <si>
    <t>Behörde, Postleitzahl, Ort</t>
  </si>
  <si>
    <t>Logo 
der Behörde</t>
  </si>
  <si>
    <t>Aktenzeichen: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</si>
  <si>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</si>
  <si>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r>
      <t>SCHAD-
EINHEITEN
 (SE)</t>
    </r>
    <r>
      <rPr>
        <b/>
        <vertAlign val="superscript"/>
        <sz val="10"/>
        <rFont val="Arial"/>
        <family val="2"/>
      </rPr>
      <t>2</t>
    </r>
  </si>
  <si>
    <r>
      <t xml:space="preserve">SE 
GESAMT </t>
    </r>
    <r>
      <rPr>
        <b/>
        <vertAlign val="superscript"/>
        <sz val="10"/>
        <rFont val="Arial"/>
        <family val="2"/>
      </rPr>
      <t>2</t>
    </r>
  </si>
  <si>
    <t>für das Veranlagungsjahr</t>
  </si>
  <si>
    <t>g</t>
  </si>
  <si>
    <t>g/a</t>
  </si>
  <si>
    <t xml:space="preserve">  in der Nr. 1.4 als zu zahlender bzw. zu erstattender Gesamtbetrag ausgewiesen.</t>
  </si>
  <si>
    <t>1.   Zahl der an die Teilortskanalisation angeschlossenen Einwohner (E)</t>
  </si>
  <si>
    <t>Festsetzungsbescheid vom</t>
  </si>
  <si>
    <t xml:space="preserve">       Veranlagungsjahr        </t>
  </si>
  <si>
    <t xml:space="preserve">       Veranlagungsjahr       </t>
  </si>
  <si>
    <t xml:space="preserve">Veranlagungsjahr      </t>
  </si>
  <si>
    <t xml:space="preserve">Veranlagungsjahr  </t>
  </si>
  <si>
    <t xml:space="preserve">Veranlagungsjahr     </t>
  </si>
  <si>
    <t>Veranlagungsjahr</t>
  </si>
  <si>
    <t>von Aufwendungen nach § 10 Abs. 3 bzw. Abs. 4 AbwAG</t>
  </si>
  <si>
    <t xml:space="preserve">Vorläufige Verrechnung  </t>
  </si>
  <si>
    <t>Besucheranschrift:</t>
  </si>
  <si>
    <t>5.2  Verzugszinsen</t>
  </si>
  <si>
    <t>[Summe Nr. 2]</t>
  </si>
  <si>
    <t>wurde entsprochen.</t>
  </si>
  <si>
    <t>wurde nicht entsprochen.</t>
  </si>
  <si>
    <t>für die Kläranlage</t>
  </si>
  <si>
    <t>a)</t>
  </si>
  <si>
    <t>b)</t>
  </si>
  <si>
    <t>Der unter Nr. 1.4 b) festgesetzte Betrag wird in Kürze   </t>
  </si>
  <si>
    <t xml:space="preserve">    Blatt 2 von 3</t>
  </si>
  <si>
    <t xml:space="preserve">         Blatt 3 von 3</t>
  </si>
  <si>
    <t>nach der Methode des gleitenden Minimums gemäß § 6 Abs. 1 HAbwAG</t>
  </si>
  <si>
    <t xml:space="preserve">          Veranlagungsjahr:</t>
  </si>
  <si>
    <t xml:space="preserve">          Anzahl der Tage im Kalenderjahr</t>
  </si>
  <si>
    <t xml:space="preserve"> E</t>
  </si>
  <si>
    <t xml:space="preserve">  (TT.MM.JJJJ)</t>
  </si>
  <si>
    <t xml:space="preserve">          angeschlossene Einwohnergleichwerte</t>
  </si>
  <si>
    <t xml:space="preserve"> EGW</t>
  </si>
  <si>
    <t xml:space="preserve">          angeschlossene Einwohnerwerte</t>
  </si>
  <si>
    <t xml:space="preserve"> EW     [es gilt: EW = E + EGW]</t>
  </si>
  <si>
    <t xml:space="preserve">  l/s</t>
  </si>
  <si>
    <t xml:space="preserve">             a) Trinkwasserverbrauch im kommunalen Netz</t>
  </si>
  <si>
    <t xml:space="preserve">Anteil, der nicht zur Kläranlage abgeleitet wird </t>
  </si>
  <si>
    <t>(z. B. Gartenbewässerung, etc.)</t>
  </si>
  <si>
    <t xml:space="preserve">             b) Trinkwasserverbrauch aus Eigenversorgungsanlagen</t>
  </si>
  <si>
    <t xml:space="preserve"> [%]</t>
  </si>
  <si>
    <t xml:space="preserve">             c) Sonstiges Schmutzwasser, </t>
  </si>
  <si>
    <t>das der Kläranlage zugeleitet wird</t>
  </si>
  <si>
    <t xml:space="preserve">                (z. B. Gebrauch von Niederschlagswasser zur Toilettenspülung)</t>
  </si>
  <si>
    <t xml:space="preserve">          Summe aus a) bis c):  häusliches Schmutzwasser Qh</t>
  </si>
  <si>
    <t xml:space="preserve">          Gewerbliches und industrielles Schmutzwasser Qg,</t>
  </si>
  <si>
    <t xml:space="preserve">      der Kläranlage zugeführte Schmutzwassermenge Qs</t>
  </si>
  <si>
    <t>Jahr</t>
  </si>
  <si>
    <t>Zeit-spanne</t>
  </si>
  <si>
    <t xml:space="preserve">gemessener 
Tagesdurchfluss
(Betriebstagebuch) </t>
  </si>
  <si>
    <t>gemessener Tagesdurchfluss 
ohne 
"Messaussetzer"</t>
  </si>
  <si>
    <t>niedrigster 
Tageszufluss</t>
  </si>
  <si>
    <t>Polygon 
20 % 
über dem 
gleitendem 
Minimum</t>
  </si>
  <si>
    <t xml:space="preserve">Auswahl der 
zugrunde 
zu legenden 
Tagesdurchflüsse </t>
  </si>
  <si>
    <t>durchschnittl.
täglicher 
Schmutz-
wasser-
anfall</t>
  </si>
  <si>
    <t>Tagesdurchfluss</t>
  </si>
  <si>
    <t>innerhalb 
21-Tage-Intervall</t>
  </si>
  <si>
    <t>auf 
24 Stunden
umgerechnet</t>
  </si>
  <si>
    <t>21-Tage-Intervall</t>
  </si>
  <si>
    <t>(Gleitendes 
Minimum)</t>
  </si>
  <si>
    <t>[Stunden]</t>
  </si>
  <si>
    <t>[h]</t>
  </si>
  <si>
    <t>[min]</t>
  </si>
  <si>
    <t>(dezimal)</t>
  </si>
  <si>
    <t>31.12. Vorjahr</t>
  </si>
  <si>
    <t>1. Januar</t>
  </si>
  <si>
    <t>2. Januar</t>
  </si>
  <si>
    <t>3. Januar</t>
  </si>
  <si>
    <t>4. Januar</t>
  </si>
  <si>
    <t>5. Januar</t>
  </si>
  <si>
    <t>6. Januar</t>
  </si>
  <si>
    <t>7. Januar</t>
  </si>
  <si>
    <t>8. Januar</t>
  </si>
  <si>
    <t>9. Januar</t>
  </si>
  <si>
    <t>10. Januar</t>
  </si>
  <si>
    <t>11. Januar</t>
  </si>
  <si>
    <t>12. Januar</t>
  </si>
  <si>
    <t>13. Januar</t>
  </si>
  <si>
    <t>14. Januar</t>
  </si>
  <si>
    <t>15. Januar</t>
  </si>
  <si>
    <t>16. Januar</t>
  </si>
  <si>
    <t>17. Januar</t>
  </si>
  <si>
    <t>18. Januar</t>
  </si>
  <si>
    <t>19. Januar</t>
  </si>
  <si>
    <t>20. Januar</t>
  </si>
  <si>
    <t>21. Januar</t>
  </si>
  <si>
    <t>22. Januar</t>
  </si>
  <si>
    <t>23. Januar</t>
  </si>
  <si>
    <t>24. Januar</t>
  </si>
  <si>
    <t>25. Januar</t>
  </si>
  <si>
    <t>26. Januar</t>
  </si>
  <si>
    <t>27. Januar</t>
  </si>
  <si>
    <t>28. Januar</t>
  </si>
  <si>
    <t>29. Januar</t>
  </si>
  <si>
    <t>30. Januar</t>
  </si>
  <si>
    <t>31. Januar</t>
  </si>
  <si>
    <t>1. Februar</t>
  </si>
  <si>
    <t>2. Februar</t>
  </si>
  <si>
    <t>3. Februar</t>
  </si>
  <si>
    <t>4. Februar</t>
  </si>
  <si>
    <t>5. Februar</t>
  </si>
  <si>
    <t>6. Februar</t>
  </si>
  <si>
    <t>7. Februar</t>
  </si>
  <si>
    <t>8. Februar</t>
  </si>
  <si>
    <t>9. Februar</t>
  </si>
  <si>
    <t>10. Februar</t>
  </si>
  <si>
    <t>11. Februar</t>
  </si>
  <si>
    <t>12. Februar</t>
  </si>
  <si>
    <t>13. Februar</t>
  </si>
  <si>
    <t>14. Februar</t>
  </si>
  <si>
    <t>15. Februar</t>
  </si>
  <si>
    <t>16. Februar</t>
  </si>
  <si>
    <t>17. Februar</t>
  </si>
  <si>
    <t>18. Februar</t>
  </si>
  <si>
    <t>19. Februar</t>
  </si>
  <si>
    <t>20. Februar</t>
  </si>
  <si>
    <t>21. Februar</t>
  </si>
  <si>
    <t>22. Februar</t>
  </si>
  <si>
    <t>23. Februar</t>
  </si>
  <si>
    <t>24. Februar</t>
  </si>
  <si>
    <t>25. Februar</t>
  </si>
  <si>
    <t>26. Februar</t>
  </si>
  <si>
    <t>27. Februar</t>
  </si>
  <si>
    <t>28. Februar</t>
  </si>
  <si>
    <t>1. März</t>
  </si>
  <si>
    <t>2. März</t>
  </si>
  <si>
    <t>3. März</t>
  </si>
  <si>
    <t>4. März</t>
  </si>
  <si>
    <t>5. März</t>
  </si>
  <si>
    <t>6. März</t>
  </si>
  <si>
    <t>7. März</t>
  </si>
  <si>
    <t>8. März</t>
  </si>
  <si>
    <t>9. März</t>
  </si>
  <si>
    <t>10. März</t>
  </si>
  <si>
    <t>11. März</t>
  </si>
  <si>
    <t>12. März</t>
  </si>
  <si>
    <t>13. März</t>
  </si>
  <si>
    <t>14. März</t>
  </si>
  <si>
    <t>15. März</t>
  </si>
  <si>
    <t>16. März</t>
  </si>
  <si>
    <t>17. März</t>
  </si>
  <si>
    <t>18. März</t>
  </si>
  <si>
    <t>19. März</t>
  </si>
  <si>
    <t>20. März</t>
  </si>
  <si>
    <t>21. März</t>
  </si>
  <si>
    <t>22. März</t>
  </si>
  <si>
    <t>23. März</t>
  </si>
  <si>
    <t>24. März</t>
  </si>
  <si>
    <t>25. März</t>
  </si>
  <si>
    <t>26. März</t>
  </si>
  <si>
    <t>27. März</t>
  </si>
  <si>
    <t>28. März</t>
  </si>
  <si>
    <t>29. März</t>
  </si>
  <si>
    <t>30. März</t>
  </si>
  <si>
    <t>31. März</t>
  </si>
  <si>
    <t xml:space="preserve">1. April </t>
  </si>
  <si>
    <t xml:space="preserve">2. April </t>
  </si>
  <si>
    <t xml:space="preserve">3. April </t>
  </si>
  <si>
    <t xml:space="preserve">4. April </t>
  </si>
  <si>
    <t xml:space="preserve">5. April </t>
  </si>
  <si>
    <t xml:space="preserve">6. April </t>
  </si>
  <si>
    <t xml:space="preserve">7. April </t>
  </si>
  <si>
    <t xml:space="preserve">8. April </t>
  </si>
  <si>
    <t xml:space="preserve">9. April </t>
  </si>
  <si>
    <t xml:space="preserve">10. April </t>
  </si>
  <si>
    <t xml:space="preserve">11. April </t>
  </si>
  <si>
    <t xml:space="preserve">12. April </t>
  </si>
  <si>
    <t xml:space="preserve">13. April </t>
  </si>
  <si>
    <t xml:space="preserve">14. April </t>
  </si>
  <si>
    <t xml:space="preserve">15. April </t>
  </si>
  <si>
    <t xml:space="preserve">16. April </t>
  </si>
  <si>
    <t xml:space="preserve">17. April </t>
  </si>
  <si>
    <t xml:space="preserve">18. April </t>
  </si>
  <si>
    <t xml:space="preserve">19. April </t>
  </si>
  <si>
    <t xml:space="preserve">20. April </t>
  </si>
  <si>
    <t xml:space="preserve">21. April </t>
  </si>
  <si>
    <t xml:space="preserve">22. April </t>
  </si>
  <si>
    <t xml:space="preserve">23. April </t>
  </si>
  <si>
    <t xml:space="preserve">24. April </t>
  </si>
  <si>
    <t xml:space="preserve">25. April </t>
  </si>
  <si>
    <t xml:space="preserve">26. April </t>
  </si>
  <si>
    <t xml:space="preserve">27. April </t>
  </si>
  <si>
    <t xml:space="preserve">28. April </t>
  </si>
  <si>
    <t xml:space="preserve">29. April </t>
  </si>
  <si>
    <t xml:space="preserve">30. April </t>
  </si>
  <si>
    <t>1. Mai</t>
  </si>
  <si>
    <t>2. Mai</t>
  </si>
  <si>
    <t>3. Mai</t>
  </si>
  <si>
    <t>4. Mai</t>
  </si>
  <si>
    <t>5. Mai</t>
  </si>
  <si>
    <t>6. Mai</t>
  </si>
  <si>
    <t>7. Mai</t>
  </si>
  <si>
    <t>8. Mai</t>
  </si>
  <si>
    <t>9. Mai</t>
  </si>
  <si>
    <t>10. Mai</t>
  </si>
  <si>
    <t>11. Mai</t>
  </si>
  <si>
    <t>12. Mai</t>
  </si>
  <si>
    <t>13. Mai</t>
  </si>
  <si>
    <t>14. Mai</t>
  </si>
  <si>
    <t>15. Mai</t>
  </si>
  <si>
    <t>16. Mai</t>
  </si>
  <si>
    <t>17. Mai</t>
  </si>
  <si>
    <t>18. Mai</t>
  </si>
  <si>
    <t>19. Mai</t>
  </si>
  <si>
    <t>20. Mai</t>
  </si>
  <si>
    <t>21. Mai</t>
  </si>
  <si>
    <t>22. Mai</t>
  </si>
  <si>
    <t>23. Mai</t>
  </si>
  <si>
    <t>24. Mai</t>
  </si>
  <si>
    <t>25. Mai</t>
  </si>
  <si>
    <t>26. Mai</t>
  </si>
  <si>
    <t>27. Mai</t>
  </si>
  <si>
    <t>28. Mai</t>
  </si>
  <si>
    <t>29. Mai</t>
  </si>
  <si>
    <t>30. Mai</t>
  </si>
  <si>
    <t>31. Mai</t>
  </si>
  <si>
    <t>1. Juni</t>
  </si>
  <si>
    <t>2. Juni</t>
  </si>
  <si>
    <t>3. Juni</t>
  </si>
  <si>
    <t>4. Juni</t>
  </si>
  <si>
    <t>5. Juni</t>
  </si>
  <si>
    <t>6. Juni</t>
  </si>
  <si>
    <t>7. Juni</t>
  </si>
  <si>
    <t>8. Juni</t>
  </si>
  <si>
    <t>9. Juni</t>
  </si>
  <si>
    <t>10. Juni</t>
  </si>
  <si>
    <t>11. Juni</t>
  </si>
  <si>
    <t>12. Juni</t>
  </si>
  <si>
    <t>13. Juni</t>
  </si>
  <si>
    <t>14. Juni</t>
  </si>
  <si>
    <t>15. Juni</t>
  </si>
  <si>
    <t>16. Juni</t>
  </si>
  <si>
    <t>17. Juni</t>
  </si>
  <si>
    <t>18. Juni</t>
  </si>
  <si>
    <t>19. Juni</t>
  </si>
  <si>
    <t>20. Juni</t>
  </si>
  <si>
    <t>21. Juni</t>
  </si>
  <si>
    <t>22. Juni</t>
  </si>
  <si>
    <t>23. Juni</t>
  </si>
  <si>
    <t>24. Juni</t>
  </si>
  <si>
    <t>25. Juni</t>
  </si>
  <si>
    <t>26. Juni</t>
  </si>
  <si>
    <t>27. Juni</t>
  </si>
  <si>
    <t>28. Juni</t>
  </si>
  <si>
    <t>29. Juni</t>
  </si>
  <si>
    <t>30. Juni</t>
  </si>
  <si>
    <t>1. Juli</t>
  </si>
  <si>
    <t>2. Juli</t>
  </si>
  <si>
    <t>3. Juli</t>
  </si>
  <si>
    <t>4. Juli</t>
  </si>
  <si>
    <t>5. Juli</t>
  </si>
  <si>
    <t>6. Juli</t>
  </si>
  <si>
    <t>7. Juli</t>
  </si>
  <si>
    <t>8. Juli</t>
  </si>
  <si>
    <t>9. Juli</t>
  </si>
  <si>
    <t>10. Juli</t>
  </si>
  <si>
    <t>11. Juli</t>
  </si>
  <si>
    <t>12. Juli</t>
  </si>
  <si>
    <t>13. Juli</t>
  </si>
  <si>
    <t>14. Juli</t>
  </si>
  <si>
    <t>15. Juli</t>
  </si>
  <si>
    <t>16. Juli</t>
  </si>
  <si>
    <t>17. Juli</t>
  </si>
  <si>
    <t>18. Juli</t>
  </si>
  <si>
    <t>19. Juli</t>
  </si>
  <si>
    <t>20. Juli</t>
  </si>
  <si>
    <t>21. Juli</t>
  </si>
  <si>
    <t>22. Juli</t>
  </si>
  <si>
    <t>23. Juli</t>
  </si>
  <si>
    <t>24. Juli</t>
  </si>
  <si>
    <t>25. Juli</t>
  </si>
  <si>
    <t>26. Juli</t>
  </si>
  <si>
    <t>27. Juli</t>
  </si>
  <si>
    <t>28. Juli</t>
  </si>
  <si>
    <t>29. Juli</t>
  </si>
  <si>
    <t>30. Juli</t>
  </si>
  <si>
    <t>31. Juli</t>
  </si>
  <si>
    <t>1. August</t>
  </si>
  <si>
    <t>2. August</t>
  </si>
  <si>
    <t>3. August</t>
  </si>
  <si>
    <t>4. August</t>
  </si>
  <si>
    <t>5. August</t>
  </si>
  <si>
    <t>6. August</t>
  </si>
  <si>
    <t>7. August</t>
  </si>
  <si>
    <t>8. August</t>
  </si>
  <si>
    <t>9. August</t>
  </si>
  <si>
    <t>10. August</t>
  </si>
  <si>
    <t>11. August</t>
  </si>
  <si>
    <t>12. August</t>
  </si>
  <si>
    <t>13. August</t>
  </si>
  <si>
    <t>14. August</t>
  </si>
  <si>
    <t>15. August</t>
  </si>
  <si>
    <t>16. August</t>
  </si>
  <si>
    <t>17. August</t>
  </si>
  <si>
    <t>18. August</t>
  </si>
  <si>
    <t>19. August</t>
  </si>
  <si>
    <t>20. August</t>
  </si>
  <si>
    <t>21. August</t>
  </si>
  <si>
    <t>22. August</t>
  </si>
  <si>
    <t>23. August</t>
  </si>
  <si>
    <t>24. August</t>
  </si>
  <si>
    <t>25. August</t>
  </si>
  <si>
    <t>26. August</t>
  </si>
  <si>
    <t>27. August</t>
  </si>
  <si>
    <t>28. August</t>
  </si>
  <si>
    <t>29. August</t>
  </si>
  <si>
    <t>30. August</t>
  </si>
  <si>
    <t>31. August</t>
  </si>
  <si>
    <t>1. September</t>
  </si>
  <si>
    <t>2. September</t>
  </si>
  <si>
    <t>3. September</t>
  </si>
  <si>
    <t>4. September</t>
  </si>
  <si>
    <t>5. September</t>
  </si>
  <si>
    <t>6. September</t>
  </si>
  <si>
    <t>7. September</t>
  </si>
  <si>
    <t>8. September</t>
  </si>
  <si>
    <t>9. September</t>
  </si>
  <si>
    <t>10. September</t>
  </si>
  <si>
    <t>11. September</t>
  </si>
  <si>
    <t>12. September</t>
  </si>
  <si>
    <t>13. September</t>
  </si>
  <si>
    <t>14. September</t>
  </si>
  <si>
    <t>15. September</t>
  </si>
  <si>
    <t>16. September</t>
  </si>
  <si>
    <t>17. September</t>
  </si>
  <si>
    <t>18. September</t>
  </si>
  <si>
    <t>19. September</t>
  </si>
  <si>
    <t>20. September</t>
  </si>
  <si>
    <t>21. September</t>
  </si>
  <si>
    <t>22. September</t>
  </si>
  <si>
    <t>23. September</t>
  </si>
  <si>
    <t>24. September</t>
  </si>
  <si>
    <t>25. September</t>
  </si>
  <si>
    <t>26. September</t>
  </si>
  <si>
    <t>27. September</t>
  </si>
  <si>
    <t>28. September</t>
  </si>
  <si>
    <t>29. September</t>
  </si>
  <si>
    <t>30. September</t>
  </si>
  <si>
    <t>1. Oktober</t>
  </si>
  <si>
    <t>2. Oktober</t>
  </si>
  <si>
    <t>3. Oktober</t>
  </si>
  <si>
    <t>4. Oktober</t>
  </si>
  <si>
    <t>5. Oktober</t>
  </si>
  <si>
    <t>6. Oktober</t>
  </si>
  <si>
    <t>7. Oktober</t>
  </si>
  <si>
    <t>8. Oktober</t>
  </si>
  <si>
    <t>9. Oktober</t>
  </si>
  <si>
    <t>10. Oktober</t>
  </si>
  <si>
    <t>11. Oktober</t>
  </si>
  <si>
    <t>12. Oktober</t>
  </si>
  <si>
    <t>13. Oktober</t>
  </si>
  <si>
    <t>14. Oktober</t>
  </si>
  <si>
    <t>15. Oktober</t>
  </si>
  <si>
    <t>16. Oktober</t>
  </si>
  <si>
    <t>17. Oktober</t>
  </si>
  <si>
    <t>18. Oktober</t>
  </si>
  <si>
    <t>19. Oktober</t>
  </si>
  <si>
    <t>20. Oktober</t>
  </si>
  <si>
    <t>21. Oktober</t>
  </si>
  <si>
    <t>22. Oktober</t>
  </si>
  <si>
    <t>23. Oktober</t>
  </si>
  <si>
    <t>24. Oktober</t>
  </si>
  <si>
    <t>25. Oktober</t>
  </si>
  <si>
    <t>26. Oktober</t>
  </si>
  <si>
    <t>27. Oktober</t>
  </si>
  <si>
    <t>28. Oktober</t>
  </si>
  <si>
    <t>29. Oktober</t>
  </si>
  <si>
    <t>30. Oktober</t>
  </si>
  <si>
    <t>31. Oktober</t>
  </si>
  <si>
    <t>1. November</t>
  </si>
  <si>
    <t>2. November</t>
  </si>
  <si>
    <t>3. November</t>
  </si>
  <si>
    <t>4. November</t>
  </si>
  <si>
    <t>5. November</t>
  </si>
  <si>
    <t>6. November</t>
  </si>
  <si>
    <t>7. November</t>
  </si>
  <si>
    <t>8. November</t>
  </si>
  <si>
    <t>9. November</t>
  </si>
  <si>
    <t>10. November</t>
  </si>
  <si>
    <t>11. November</t>
  </si>
  <si>
    <t>12. November</t>
  </si>
  <si>
    <t>13. November</t>
  </si>
  <si>
    <t>14. November</t>
  </si>
  <si>
    <t>15. November</t>
  </si>
  <si>
    <t>16. November</t>
  </si>
  <si>
    <t>17. November</t>
  </si>
  <si>
    <t>18. November</t>
  </si>
  <si>
    <t>19. November</t>
  </si>
  <si>
    <t>20. November</t>
  </si>
  <si>
    <t>21. November</t>
  </si>
  <si>
    <t>22. November</t>
  </si>
  <si>
    <t>23. November</t>
  </si>
  <si>
    <t>24. November</t>
  </si>
  <si>
    <t>25. November</t>
  </si>
  <si>
    <t>26. November</t>
  </si>
  <si>
    <t>27. November</t>
  </si>
  <si>
    <t>28. November</t>
  </si>
  <si>
    <t>29. November</t>
  </si>
  <si>
    <t>30. November</t>
  </si>
  <si>
    <t>1. Dezember</t>
  </si>
  <si>
    <t>2. Dezember</t>
  </si>
  <si>
    <t>3. Dezember</t>
  </si>
  <si>
    <t>4. Dezember</t>
  </si>
  <si>
    <t>5. Dezember</t>
  </si>
  <si>
    <t>6. Dezember</t>
  </si>
  <si>
    <t>7. Dezember</t>
  </si>
  <si>
    <t>8. Dezember</t>
  </si>
  <si>
    <t>9. Dezember</t>
  </si>
  <si>
    <t>10. Dezember</t>
  </si>
  <si>
    <t>11. Dezember</t>
  </si>
  <si>
    <t>12. Dezember</t>
  </si>
  <si>
    <t>13. Dezember</t>
  </si>
  <si>
    <t>14. Dezember</t>
  </si>
  <si>
    <t>15. Dezember</t>
  </si>
  <si>
    <t>16. Dezember</t>
  </si>
  <si>
    <t>17. Dezember</t>
  </si>
  <si>
    <t>18. Dezember</t>
  </si>
  <si>
    <t>19. Dezember</t>
  </si>
  <si>
    <t>20. Dezember</t>
  </si>
  <si>
    <t>21. Dezember</t>
  </si>
  <si>
    <t>22. Dezember</t>
  </si>
  <si>
    <t>23. Dezember</t>
  </si>
  <si>
    <t>24. Dezember</t>
  </si>
  <si>
    <t>25. Dezember</t>
  </si>
  <si>
    <t>26. Dezember</t>
  </si>
  <si>
    <t>27. Dezember</t>
  </si>
  <si>
    <t>28. Dezember</t>
  </si>
  <si>
    <t>29. Dezember</t>
  </si>
  <si>
    <t>30. Dezember</t>
  </si>
  <si>
    <t>31. Dezember</t>
  </si>
  <si>
    <t>Summe</t>
  </si>
  <si>
    <t xml:space="preserve">Summe der Abflussmengen </t>
  </si>
  <si>
    <t xml:space="preserve">Anzahl der zugrunde gelegten Tage </t>
  </si>
  <si>
    <t xml:space="preserve"> [d]</t>
  </si>
  <si>
    <t>Anzahl der Trockenwettertage</t>
  </si>
  <si>
    <t>mittlere Trockenwetter-Tagesmenge</t>
  </si>
  <si>
    <t xml:space="preserve">    [d]             =</t>
  </si>
  <si>
    <t>Kalendertage</t>
  </si>
  <si>
    <t xml:space="preserve">                     =</t>
  </si>
  <si>
    <t>Jahresschmutzwassermenge (JSM)</t>
  </si>
  <si>
    <t xml:space="preserve">  jährliche Schmutzwassermenge Qs    =</t>
  </si>
  <si>
    <t>Anmerkungen, Hinweise</t>
  </si>
  <si>
    <r>
      <t xml:space="preserve">A)    </t>
    </r>
    <r>
      <rPr>
        <b/>
        <u/>
        <sz val="14"/>
        <rFont val="Arial"/>
        <family val="2"/>
      </rPr>
      <t>Kläranlage:</t>
    </r>
  </si>
  <si>
    <r>
      <t xml:space="preserve">         zugelassener Zufluss zur Kläranlage Q</t>
    </r>
    <r>
      <rPr>
        <b/>
        <vertAlign val="subscript"/>
        <sz val="11"/>
        <rFont val="Arial"/>
        <family val="2"/>
      </rPr>
      <t>max</t>
    </r>
  </si>
  <si>
    <r>
      <t xml:space="preserve">B)    </t>
    </r>
    <r>
      <rPr>
        <b/>
        <u/>
        <sz val="14"/>
        <rFont val="Arial"/>
        <family val="2"/>
      </rPr>
      <t>Ermittlung der jährlichen Schmutzwassermenge</t>
    </r>
    <r>
      <rPr>
        <b/>
        <u/>
        <sz val="12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Qs  </t>
    </r>
    <r>
      <rPr>
        <b/>
        <u/>
        <sz val="12"/>
        <rFont val="Arial"/>
        <family val="2"/>
      </rPr>
      <t>(kein Fremdwasser und kein Niederschlagswasser)</t>
    </r>
    <r>
      <rPr>
        <b/>
        <u/>
        <sz val="14"/>
        <rFont val="Arial"/>
        <family val="2"/>
      </rPr>
      <t>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</si>
  <si>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</si>
  <si>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 xml:space="preserve">C)   </t>
    </r>
    <r>
      <rPr>
        <b/>
        <u/>
        <sz val="14"/>
        <rFont val="Arial"/>
        <family val="2"/>
      </rPr>
      <t xml:space="preserve">Ermittlung der Jahresschmutzwassermenge JSM  </t>
    </r>
    <r>
      <rPr>
        <b/>
        <u/>
        <sz val="12"/>
        <rFont val="Arial"/>
        <family val="2"/>
      </rPr>
      <t>(Qs mit Fremdwasser, aber ohne Niederschlagswasser)</t>
    </r>
    <r>
      <rPr>
        <b/>
        <u/>
        <sz val="14"/>
        <rFont val="Arial"/>
        <family val="2"/>
      </rPr>
      <t>:</t>
    </r>
  </si>
  <si>
    <r>
      <t xml:space="preserve">Zeitpunkt der Ablesung
</t>
    </r>
    <r>
      <rPr>
        <b/>
        <sz val="10"/>
        <color indexed="10"/>
        <rFont val="Arial"/>
        <family val="2"/>
      </rPr>
      <t>(Pflicht-felder)</t>
    </r>
  </si>
  <si>
    <r>
      <t xml:space="preserve">Messwert
</t>
    </r>
    <r>
      <rPr>
        <b/>
        <sz val="10"/>
        <color indexed="10"/>
        <rFont val="Arial"/>
        <family val="2"/>
      </rPr>
      <t>(Pflichtfeld)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</si>
  <si>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</si>
  <si>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</si>
  <si>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   </t>
    </r>
    <r>
      <rPr>
        <b/>
        <u/>
        <sz val="14"/>
        <rFont val="Arial"/>
        <family val="2"/>
      </rPr>
      <t>Ermittlung der Jahresschmutzwassermenge (JSM)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</si>
  <si>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]    </t>
    </r>
    <r>
      <rPr>
        <b/>
        <sz val="11"/>
        <rFont val="Arial"/>
        <family val="2"/>
      </rPr>
      <t xml:space="preserve">  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</si>
  <si>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</si>
  <si>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/d]    *</t>
    </r>
  </si>
  <si>
    <r>
      <t xml:space="preserve">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/a]</t>
    </r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</si>
  <si>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/a]</t>
    </r>
  </si>
  <si>
    <t>Kontrolle der Ermittlung der Jahresschmutzwassermenge</t>
  </si>
  <si>
    <t>29. Februar</t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</si>
  <si>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]</t>
    </r>
  </si>
  <si>
    <r>
      <t xml:space="preserve">                     Summe der Abflussmengen           </t>
    </r>
    <r>
      <rPr>
        <b/>
        <sz val="11"/>
        <rFont val="Arial"/>
        <family val="2"/>
      </rPr>
      <t xml:space="preserve"> :</t>
    </r>
  </si>
  <si>
    <r>
      <t xml:space="preserve">            mittlere Trockenwetter-Tagesmenge      </t>
    </r>
    <r>
      <rPr>
        <b/>
        <sz val="11"/>
        <rFont val="Arial"/>
        <family val="2"/>
      </rPr>
      <t xml:space="preserve">  *</t>
    </r>
  </si>
  <si>
    <r>
      <t xml:space="preserve">der Kläranlage 
zugeführte 
Schmutz-
wassermenge
(ohne 
Fremdwasser)
Qs </t>
    </r>
    <r>
      <rPr>
        <b/>
        <vertAlign val="superscript"/>
        <sz val="11"/>
        <rFont val="Arial"/>
        <family val="2"/>
      </rPr>
      <t>(1)</t>
    </r>
  </si>
  <si>
    <r>
      <t xml:space="preserve">Jahres-
schmutz-
wasser-
menge
(JSM)
Qs + Qf </t>
    </r>
    <r>
      <rPr>
        <b/>
        <vertAlign val="superscript"/>
        <sz val="11"/>
        <rFont val="Arial"/>
        <family val="2"/>
      </rPr>
      <t>(1)</t>
    </r>
  </si>
  <si>
    <r>
      <t xml:space="preserve">(1) </t>
    </r>
    <r>
      <rPr>
        <sz val="10"/>
        <rFont val="Arial"/>
        <family val="2"/>
      </rPr>
      <t xml:space="preserve"> Ermittlung der jährlichen Schmutzwassermenge Qs und der Jahresschmutzwassermenge JSM (= Qs + Qf) gemäß Tabellenblatt  "JSM-Kontrolle".</t>
    </r>
  </si>
  <si>
    <t xml:space="preserve"> (Ja / Nein)</t>
  </si>
  <si>
    <r>
      <t xml:space="preserve">Ist der Fremdwasseranteil </t>
    </r>
    <r>
      <rPr>
        <u/>
        <sz val="11"/>
        <rFont val="Arial"/>
        <family val="2"/>
      </rPr>
      <t>höher</t>
    </r>
    <r>
      <rPr>
        <sz val="11"/>
        <rFont val="Arial"/>
        <family val="2"/>
      </rPr>
      <t xml:space="preserve"> als der Schmutzwasseranteil ?</t>
    </r>
  </si>
  <si>
    <t>ist der Größenklasse</t>
  </si>
  <si>
    <t>[13]</t>
  </si>
  <si>
    <t xml:space="preserve">ist zuletzt erfolgt am:  </t>
  </si>
  <si>
    <t xml:space="preserve">          angeschlossene natürliche Einwohner</t>
  </si>
  <si>
    <t>durch Behörde</t>
  </si>
  <si>
    <r>
      <t>Hinweis zur Ermittlung der jahrlichen Schmutzwassermenge:</t>
    </r>
    <r>
      <rPr>
        <sz val="10"/>
        <rFont val="Arial"/>
        <family val="2"/>
      </rPr>
      <t xml:space="preserve">
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sz val="10"/>
        <rFont val="Arial"/>
        <family val="2"/>
      </rPr>
      <t>●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Methode I</t>
    </r>
    <r>
      <rPr>
        <sz val="10"/>
        <rFont val="Arial"/>
        <family val="2"/>
      </rPr>
      <t xml:space="preserve"> 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
</t>
    </r>
    <r>
      <rPr>
        <b/>
        <sz val="10"/>
        <color indexed="10"/>
        <rFont val="Arial"/>
        <family val="2"/>
      </rPr>
      <t>► Bitte nur einen Wert angeben!</t>
    </r>
  </si>
  <si>
    <r>
      <t xml:space="preserve">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</si>
  <si>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t xml:space="preserve">Trinkwasserverbrauch für natürliche Einwohner plausibel ? </t>
  </si>
  <si>
    <t>(Angabe "365" oder "366")</t>
  </si>
  <si>
    <t>Angabe erforderlich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</si>
  <si>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</si>
  <si>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r>
      <t>Anzahl 
der Tage</t>
    </r>
    <r>
      <rPr>
        <b/>
        <vertAlign val="superscript"/>
        <sz val="9"/>
        <rFont val="Arial"/>
        <family val="2"/>
      </rPr>
      <t>1</t>
    </r>
  </si>
  <si>
    <t xml:space="preserve">            Ja    </t>
  </si>
  <si>
    <t xml:space="preserve">            Nein</t>
  </si>
  <si>
    <t>gemäß Vorauszahlungsbescheid vom</t>
  </si>
  <si>
    <t xml:space="preserve">gemäß beigefügter gesonderter Anlage </t>
  </si>
  <si>
    <t>gemäß beigefügter gesonderter Anlage</t>
  </si>
  <si>
    <t>um den Nachveranlagungsbetrag                    in Höhe von</t>
  </si>
  <si>
    <t>gemäß Nr. 2 dieses Bescheides</t>
  </si>
  <si>
    <t>um den Verspätungszuschlag                         in Höhe von</t>
  </si>
  <si>
    <t xml:space="preserve">                                             der Referenznummer:</t>
  </si>
  <si>
    <t>um den Vorauszahlungsbetrag                        in Höhe von</t>
  </si>
  <si>
    <t>um den Erstattungsbetrag                               in Höhe von</t>
  </si>
  <si>
    <t>Hessisches Ausführungsgesetz zum Abwasserabgabengesetz (HAbwAG) 
in der jeweils gültigen Fassung</t>
  </si>
  <si>
    <t>und des Hessischen Ausführungsgesetzes zum Abwasserabgabengesetz</t>
  </si>
  <si>
    <t>an folgenden Begünstigten:</t>
  </si>
  <si>
    <t>BIC:</t>
  </si>
  <si>
    <t>HELADEFFXXX</t>
  </si>
  <si>
    <t>IBAN:</t>
  </si>
  <si>
    <t>DE74 5005 0000 0001 0063 03</t>
  </si>
  <si>
    <t>Landesbank Hessen-Thüringen</t>
  </si>
  <si>
    <t>Az:</t>
  </si>
  <si>
    <t xml:space="preserve">für das Veranlagungsjahr </t>
  </si>
  <si>
    <t>I.  über den Trinkwasserverbrauch</t>
  </si>
  <si>
    <t xml:space="preserve"> [%]           (i. d. R. nicht mehr als 5 %)</t>
  </si>
  <si>
    <t>II.  über die gebührenpflichtige Schmutzwassermenge Qs
     (ohne Fremdwasser und ohne Niederschlagswasser)</t>
  </si>
  <si>
    <t xml:space="preserve">     (entspricht vereinfacht der verkauften Trinkwassermenge)</t>
  </si>
  <si>
    <r>
      <t xml:space="preserve">               das der Kläranlage zugeführt wird, </t>
    </r>
    <r>
      <rPr>
        <sz val="11"/>
        <rFont val="Arial"/>
        <family val="2"/>
      </rPr>
      <t xml:space="preserve">soweit nicht </t>
    </r>
  </si>
  <si>
    <r>
      <t xml:space="preserve">              </t>
    </r>
    <r>
      <rPr>
        <sz val="11"/>
        <rFont val="Arial"/>
        <family val="2"/>
      </rPr>
      <t xml:space="preserve"> bereits unter a) enthalten.</t>
    </r>
  </si>
  <si>
    <t xml:space="preserve">      (ohne Fremdwasser und ohne Niederschlagswasser)</t>
  </si>
  <si>
    <r>
      <t xml:space="preserve"> 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</si>
  <si>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 xml:space="preserve">   Jahresabwassermenge</t>
  </si>
  <si>
    <t xml:space="preserve">  fällig.</t>
  </si>
  <si>
    <t>Der unter Nr. 1.4 a) festgesetzte Betrag ist am</t>
  </si>
  <si>
    <t xml:space="preserve">des Festsetzungsbescheides fällig. </t>
  </si>
  <si>
    <t xml:space="preserve">  Kommunale Abwassereinleitungen  (ohne Kleineinleitungen)</t>
  </si>
  <si>
    <t>für Niederschlagswassereinleitungen 
aus Mischsystem  (Anlage NW-MS)</t>
  </si>
  <si>
    <t>für Niederschlagswassereinleitungen 
aus Trennsystem  (Anlage NW-TS)</t>
  </si>
  <si>
    <t>für Schmutzwassereinleitung aus o. g. Kläranlage
(Anlage ZK)</t>
  </si>
  <si>
    <t>für Schmutzwassereinleitungen aus Teilortskanalisationen  (Anlage TOK)</t>
  </si>
  <si>
    <t>Fälligkeit, Zahlung, Rückerstattung</t>
  </si>
  <si>
    <t>3.</t>
  </si>
  <si>
    <t>Verspätungszuschlag</t>
  </si>
  <si>
    <t>2.</t>
  </si>
  <si>
    <t>Abwasserabgabe aus diesem Bescheid</t>
  </si>
  <si>
    <t>1.4</t>
  </si>
  <si>
    <t>Erhöhung der Abwasserabgabe</t>
  </si>
  <si>
    <t>1.3</t>
  </si>
  <si>
    <t>Reduzierung der Abwasserabgabe</t>
  </si>
  <si>
    <t>1.2</t>
  </si>
  <si>
    <t>Ein Verspätungszuschlag nach § 14 Abs. 3 HAbwAG in Höhe von</t>
  </si>
  <si>
    <t>Name:</t>
  </si>
  <si>
    <t>nicht</t>
  </si>
  <si>
    <t>nicht fristgerecht, sondern erst am</t>
  </si>
  <si>
    <t>oder</t>
  </si>
  <si>
    <t>nicht vollständig erfolgt ist.</t>
  </si>
  <si>
    <t>Die Abgabe wird nach § 11 Abs. 1 Satz 1 HAbwAG drei Monate nach Bekanntgabe</t>
  </si>
  <si>
    <t>wird festgesetzt, weil die Vorlage der erforderlichen Daten / Unterlagen</t>
  </si>
  <si>
    <t xml:space="preserve">Bekanntmachung nach dem Hessischen Ausführungsgesetz zum </t>
  </si>
  <si>
    <t>(StAnz. Nr. 51/2015, S. 1322)</t>
  </si>
  <si>
    <t>Abwasserabgabengesetz (HAbwAG) vom 24. November 2015</t>
  </si>
  <si>
    <t>bitte entsprechend ergänzen</t>
  </si>
  <si>
    <t xml:space="preserve"> für das Einleiten von Schmutzwasser aus der Kläranlage</t>
  </si>
  <si>
    <t>Jahresschmutzwassermenge</t>
  </si>
  <si>
    <t xml:space="preserve">1. </t>
  </si>
  <si>
    <t xml:space="preserve">2.  </t>
  </si>
  <si>
    <t>Hg</t>
  </si>
  <si>
    <t>Cd</t>
  </si>
  <si>
    <t>Cr</t>
  </si>
  <si>
    <t>Ni</t>
  </si>
  <si>
    <t>Pb</t>
  </si>
  <si>
    <t>Cu</t>
  </si>
  <si>
    <t>Ja</t>
  </si>
  <si>
    <t>Nein</t>
  </si>
  <si>
    <t>abwasserabgaberelevante Schadstoffe /Schadstoffgruppen</t>
  </si>
  <si>
    <t>wurde vor Beginn des Erklärungszeitraums zur Zulassung vorgelegt?</t>
  </si>
  <si>
    <t>entspricht hinsichtlich Inhalt und Umfang den gestellten Anforderungen?</t>
  </si>
  <si>
    <t>Der niedriger erklärte Wert wurde anhand der Ergebnisse des Mess-</t>
  </si>
  <si>
    <t>programms und der Ergebnisse der staatlichen Überwachung eingehalten</t>
  </si>
  <si>
    <t>Nachweis über Einhaltung des niedriger erklärten Wertes nach dem</t>
  </si>
  <si>
    <t>behördlich zugelassenen Messprogramm hat fristgerecht vorgelegen?</t>
  </si>
  <si>
    <t>Erklärungszeitraum beträgt im Veranlagungsjahr zusammenhängend</t>
  </si>
  <si>
    <t>mindestens 3 Monate?</t>
  </si>
  <si>
    <t>Der niedriger erklärte Wert ist mindestens 20 % niedriger als ÜW?</t>
  </si>
  <si>
    <t>Im Bescheid ist ein Überwachungswert festgelegt?</t>
  </si>
  <si>
    <t xml:space="preserve">Die Jahresschmutzwassermenge von </t>
  </si>
  <si>
    <t>Diese Jahresschmutzwassermenge</t>
  </si>
  <si>
    <t xml:space="preserve">   bezieht sich auf </t>
  </si>
  <si>
    <t xml:space="preserve">      Aktenzeichen:</t>
  </si>
  <si>
    <t xml:space="preserve">  entspricht dem Einleitebescheid vom </t>
  </si>
  <si>
    <t xml:space="preserve">  entspricht der Ermittlung gemäß Anlage JSM-Kontrolle</t>
  </si>
  <si>
    <t>Blatt 1 von 4</t>
  </si>
  <si>
    <t xml:space="preserve">  [TT.MM.JJJJ]</t>
  </si>
  <si>
    <t xml:space="preserve">    (nur zulässig, falls kein Überwachungswert im Bescheid festgelegt)</t>
  </si>
  <si>
    <t>Blatt 2 von 4</t>
  </si>
  <si>
    <t>(§ 4 Abs. 5 Satz 1 AbwAG)</t>
  </si>
  <si>
    <t>(§ 4 Abs. 5 Satz 2 AbwAG)</t>
  </si>
  <si>
    <t>(§ 4 Abs. 5 Satz 3 AbwAG)</t>
  </si>
  <si>
    <t>(§ 4 Abs. 5 Satz 5 AbwAG)</t>
  </si>
  <si>
    <t>Messprogramm</t>
  </si>
  <si>
    <t>(VwV Nr. 3.1.5 Abs. 6 und 7)</t>
  </si>
  <si>
    <t xml:space="preserve">  maßgebend nur unter folgenden Bedingungen:</t>
  </si>
  <si>
    <t xml:space="preserve">  niedriger erklärter Wert nach § 4 Abs. 5 AbwAG</t>
  </si>
  <si>
    <t xml:space="preserve">  erklärter Wert nach § 6 Abs. 1 Satz 1 AbwAG</t>
  </si>
  <si>
    <t xml:space="preserve">  im Bescheid festgelegter Überwachungswert (ÜW)  (Regelfall)</t>
  </si>
  <si>
    <t>Anzahl der Tage</t>
  </si>
  <si>
    <t>[TT.MM. - TT.MM.]</t>
  </si>
  <si>
    <t>[5] - [4]</t>
  </si>
  <si>
    <t>[6]*100:[4]</t>
  </si>
  <si>
    <r>
      <t>VOM HUNDERTSATZ</t>
    </r>
    <r>
      <rPr>
        <sz val="8"/>
        <rFont val="Arial"/>
        <family val="2"/>
      </rPr>
      <t/>
    </r>
  </si>
  <si>
    <t>[7]*[8]</t>
  </si>
  <si>
    <t xml:space="preserve">  Veranlagungsjahr        </t>
  </si>
  <si>
    <t>Erhöhung der Zahl der Schadeinheiten</t>
  </si>
  <si>
    <t>ERHÖHUNG 
Schadeinheiten (SE)
um</t>
  </si>
  <si>
    <t>Blatt 3 von 4</t>
  </si>
  <si>
    <t xml:space="preserve">    Nein:   Fremdwasseranteil ≤ 50 % der JSM</t>
  </si>
  <si>
    <t xml:space="preserve">    Ja:      Fremdwasseranteil &gt; 50 % der JSM</t>
  </si>
  <si>
    <t>4.  Ermäßigung des Abgabesatzes (§ 9 Abs. 5 AbwAG)</t>
  </si>
  <si>
    <t>eingehalten?</t>
  </si>
  <si>
    <t>EINHALTUNG  der Anforderungen nach Anhang 1 AbwV bzw. 
des verringerten Konzentrationswertes (§ 2a Abs. 2 HAbwAG) 
aufgrund staatlicher Überwachung</t>
  </si>
  <si>
    <t xml:space="preserve">            Ja</t>
  </si>
  <si>
    <t xml:space="preserve">            § 2a Abs. 3 Nr. 2 b HAbwAG  (GKl. 3)</t>
  </si>
  <si>
    <t xml:space="preserve">     Beurteilung nach </t>
  </si>
  <si>
    <t xml:space="preserve">            § 2a Abs. 3 Nr. 1 HAbwAG     (GKl. 1 oder 2)</t>
  </si>
  <si>
    <t xml:space="preserve">            § 2a Abs. 3 Nr. 2 a HAbwAG  (GKl. 3)</t>
  </si>
  <si>
    <r>
      <t xml:space="preserve">1   </t>
    </r>
    <r>
      <rPr>
        <sz val="9"/>
        <rFont val="Arial"/>
        <family val="2"/>
      </rPr>
      <t xml:space="preserve">Wenn die Messergebnisse der staatlichen Überwachung im Veranlagungsjahr die Anforderungen nach Anhang 1 AbwV bzw. die parameterspezifisch verringerten
    Konzentrationswerte nach § 2a HAbwAG nicht einhalten, sind </t>
    </r>
    <r>
      <rPr>
        <u/>
        <sz val="9"/>
        <rFont val="Arial"/>
        <family val="2"/>
      </rPr>
      <t>auch die 4 vorherigen Messergebnisse einzutragen</t>
    </r>
    <r>
      <rPr>
        <sz val="9"/>
        <rFont val="Arial"/>
        <family val="2"/>
      </rPr>
      <t xml:space="preserve"> (Einhaltung der 4-aus-5-Regel; § 6 Abs. 1 AbwV).</t>
    </r>
  </si>
  <si>
    <t xml:space="preserve">    (VwV Nr. 3.1.7 Abs. 6)</t>
  </si>
  <si>
    <t xml:space="preserve">    Einhaltung des Bescheidwertes / Schwellenwertes</t>
  </si>
  <si>
    <t>maßgebender WERT</t>
  </si>
  <si>
    <r>
      <t xml:space="preserve">         [2]*[3]*[4]           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Umrechn.faktor</t>
    </r>
    <r>
      <rPr>
        <sz val="9"/>
        <rFont val="Arial"/>
        <family val="2"/>
      </rPr>
      <t>*(</t>
    </r>
    <r>
      <rPr>
        <sz val="7"/>
        <rFont val="Arial"/>
        <family val="2"/>
      </rPr>
      <t>365 bzw. 366</t>
    </r>
    <r>
      <rPr>
        <sz val="9"/>
        <rFont val="Arial"/>
        <family val="2"/>
      </rPr>
      <t>)</t>
    </r>
  </si>
  <si>
    <t>[5] / [6]</t>
  </si>
  <si>
    <r>
      <t xml:space="preserve"> </t>
    </r>
    <r>
      <rPr>
        <u/>
        <sz val="9"/>
        <rFont val="Arial"/>
        <family val="2"/>
      </rPr>
      <t xml:space="preserve">[7]*[8] </t>
    </r>
    <r>
      <rPr>
        <sz val="9"/>
        <rFont val="Arial"/>
        <family val="2"/>
      </rPr>
      <t xml:space="preserve"> + [7]
100                                                                                        </t>
    </r>
  </si>
  <si>
    <t>[9]*[10]</t>
  </si>
  <si>
    <t>verrechnungsfähige Abwasserabgabe (ohne Erhöhungsanteil):</t>
  </si>
  <si>
    <t>für die Kläranlageneinleitung zu entrichtende Abwasserabgabe insgesamt:</t>
  </si>
  <si>
    <r>
      <t xml:space="preserve">Abgabe, die nach § 10 Abs. 3 Satz 2 AbwAG </t>
    </r>
    <r>
      <rPr>
        <b/>
        <u/>
        <sz val="11"/>
        <rFont val="Arial"/>
        <family val="2"/>
      </rPr>
      <t>nicht verrechnungsfähig</t>
    </r>
    <r>
      <rPr>
        <b/>
        <sz val="11"/>
        <rFont val="Arial"/>
        <family val="2"/>
      </rPr>
      <t xml:space="preserve"> ist (nach § 4 Abs. 4 erhöhter Teil der Abgabe):</t>
    </r>
  </si>
  <si>
    <r>
      <t>1</t>
    </r>
    <r>
      <rPr>
        <sz val="8"/>
        <rFont val="Arial"/>
        <family val="2"/>
      </rPr>
      <t xml:space="preserve">  Eine abgaberechtliche Wirkung ergibt sich bei der Heruntererklärung eines Wertes nur dann, wenn alle Voraussetzungen nach § 4 Abs. 5 AbwAG erfüllt sind (siehe auch Tabellenblatt ZK 1)</t>
    </r>
  </si>
  <si>
    <t>ABGABE-
SATZ
(ggf. vermindert)</t>
  </si>
  <si>
    <t>Blatt 4 von 4</t>
  </si>
  <si>
    <t>nach ordnungsgemäßer 
mechanischer Behandlung 
und ordnungsgemäßer 
Schlammabfuhr</t>
  </si>
  <si>
    <t>ohne oder ohne ordnungsgemäße 
mechanische Behandlung 
oder Schlammabfuhr</t>
  </si>
  <si>
    <t>[E]</t>
  </si>
  <si>
    <t>Von der Abgabenerklärung wurde aus folgenden Gründen abgewichen (bitte ankreuzen, falls zutreffend, und begründen):</t>
  </si>
  <si>
    <t>(Teilortskanalisationen - TOK)</t>
  </si>
  <si>
    <t>Anlage TOK</t>
  </si>
  <si>
    <t xml:space="preserve">Veranlagungsjahr        </t>
  </si>
  <si>
    <t>Kanalisationen ohne nachgeschaltete Abwasserbehandlungsanlage</t>
  </si>
  <si>
    <t>[Zahl E nach Nr. 1]</t>
  </si>
  <si>
    <t>* 200 l/Ed   *   365 Tage      =</t>
  </si>
  <si>
    <r>
      <t xml:space="preserve">Schadein-
heiten (SE) </t>
    </r>
    <r>
      <rPr>
        <vertAlign val="superscript"/>
        <sz val="10"/>
        <rFont val="Arial"/>
        <family val="2"/>
      </rPr>
      <t>2</t>
    </r>
  </si>
  <si>
    <t>Bewertete 
Schadstoffe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</si>
  <si>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</si>
  <si>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</si>
  <si>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t>* 200 l/Ed   *   365 Tage       =</t>
  </si>
  <si>
    <t>Gesamtsumme Anlage TOK :</t>
  </si>
  <si>
    <t>(Summe Nr. 2 und 3)</t>
  </si>
  <si>
    <t>Anlage  TOK</t>
  </si>
  <si>
    <t xml:space="preserve">insgesamt 
an die TOK 
angeschlossene
Einwohner </t>
  </si>
  <si>
    <t xml:space="preserve">davon: Anzahl der Einwohner
mit Abwassereinleitung </t>
  </si>
  <si>
    <t>davon: Anzahl der Einwohner
mit Abwassereinleitung</t>
  </si>
  <si>
    <t>Anlage NW-MS</t>
  </si>
  <si>
    <t>1.</t>
  </si>
  <si>
    <t xml:space="preserve">der Kläranlage  </t>
  </si>
  <si>
    <r>
      <t xml:space="preserve">Niederschlagswassereinleitungen über öffentliche Kanalisationen des </t>
    </r>
    <r>
      <rPr>
        <b/>
        <u/>
        <sz val="12"/>
        <rFont val="Arial"/>
        <family val="2"/>
      </rPr>
      <t>Mischsystems</t>
    </r>
  </si>
  <si>
    <t xml:space="preserve"> Einwohner  *  0,12  =</t>
  </si>
  <si>
    <t>(Abgabesatz) =</t>
  </si>
  <si>
    <t>Schadeinheiten    *</t>
  </si>
  <si>
    <t>entspricht der Abgabeerklärung</t>
  </si>
  <si>
    <t>entspricht nicht der Abgabeerklärung</t>
  </si>
  <si>
    <t>Dem Antrag auf Abgabefreiheit nach § 5 Abs. 1 Satz 1 HAbwAG</t>
  </si>
  <si>
    <t>wurde nur teilweise entsprochen.</t>
  </si>
  <si>
    <t>Dem Antrag auf Abgabefreiheit nach § 5 Abs. 3 HAbwAG</t>
  </si>
  <si>
    <t>4.</t>
  </si>
  <si>
    <t>Gesamtsumme Anlage NW-MS</t>
  </si>
  <si>
    <t>Begründung, Erläuterung, Hinweise:</t>
  </si>
  <si>
    <t>5.</t>
  </si>
  <si>
    <t>Berechnung der Abwasserabgabe für Schmutzwassereinleitungen aus</t>
  </si>
  <si>
    <t>Einleitungen von Niederschlagswasser über öffentliche Kanalisationen</t>
  </si>
  <si>
    <t>Anlage NW-TS</t>
  </si>
  <si>
    <r>
      <t xml:space="preserve">des Trennsystems   </t>
    </r>
    <r>
      <rPr>
        <sz val="11"/>
        <rFont val="Arial"/>
        <family val="2"/>
      </rPr>
      <t xml:space="preserve"> (§ 7 Abs. 1 AbwAG, § 5 Abs. 2 und § 7 Abs. 3 Satz 2 HAbwAG)</t>
    </r>
  </si>
  <si>
    <t>im Einzugsgebiet der Kläranlage</t>
  </si>
  <si>
    <t>Dem Antrag auf Abgabefreiheit nach § 5 Abs. 2 Satz 1 HAbwAG</t>
  </si>
  <si>
    <r>
      <t xml:space="preserve">2   </t>
    </r>
    <r>
      <rPr>
        <sz val="8"/>
        <rFont val="Arial"/>
        <family val="2"/>
      </rPr>
      <t>Die rechnerisch ermittelte Zahl der Schadeinheiten ist auf volle Schadeinheiten abzurunden (VwV Nr. 3.1.2 Abs. 4).</t>
    </r>
  </si>
  <si>
    <t>Anzahl der abgabepflichtigen Einwohner, deren NW ohne Rückhaltung und ohne Behandlung eingeleitet wird</t>
  </si>
  <si>
    <t>Gesamtsumme Anlage NW-TS:</t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</si>
  <si>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</si>
  <si>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t>Festsetzung der Abwasserabgabe</t>
  </si>
  <si>
    <t>Berechnung der Abwasserabgabe gemäß § 10 HAbwAG</t>
  </si>
  <si>
    <t>1.1</t>
  </si>
  <si>
    <r>
      <t xml:space="preserve">6.   </t>
    </r>
    <r>
      <rPr>
        <b/>
        <u/>
        <sz val="12"/>
        <rFont val="Arial"/>
        <family val="2"/>
      </rPr>
      <t>Rechtsbehelfsbelehrung</t>
    </r>
  </si>
  <si>
    <t>wegen Überschreitung des Überwachungswertes / maßgebenden Wertes (§ 4 Abs. 4 AbwAG)</t>
  </si>
  <si>
    <r>
      <t>0:     gilt noch als eingehalten
0,5:  einmal nicht eingehalten
1:     mehrfach nicht eingehalten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</si>
  <si>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Bei Ermittlung der Zahl der Schadeinheiten nach § 6 Abs. 1 Satz 2 oder 3 AbwAG scheidet eine Abgabesatzermäßigung (ohne Ausnahme) aus   (vgl. VwV Nr. 3.1.7 Abs. 7)</t>
    </r>
  </si>
  <si>
    <r>
      <rPr>
        <sz val="11"/>
        <rFont val="Arial"/>
        <family val="2"/>
      </rPr>
      <t>HÖCHST-MESSWERT</t>
    </r>
    <r>
      <rPr>
        <sz val="9"/>
        <rFont val="Arial"/>
        <family val="2"/>
      </rPr>
      <t xml:space="preserve">
im Veranlagungsjahr 
pro SP (</t>
    </r>
    <r>
      <rPr>
        <b/>
        <u/>
        <sz val="9"/>
        <rFont val="Arial"/>
        <family val="2"/>
      </rPr>
      <t>Pflichtfeld</t>
    </r>
    <r>
      <rPr>
        <sz val="9"/>
        <rFont val="Arial"/>
        <family val="2"/>
      </rPr>
      <t>)</t>
    </r>
  </si>
  <si>
    <t>Anzahl der abgabepflichtigen Einwohner, deren Niederschlagswasser im Mischsystem der o. g. Kläranlage</t>
  </si>
  <si>
    <t>[Summe Nr. 1]</t>
  </si>
  <si>
    <t xml:space="preserve"> (§ 5 Abs. 1 und 3 HAbwAG)</t>
  </si>
  <si>
    <r>
      <t>aus Abwasseranlagen zur Rückhaltung und zur Behandlung eingeleitet wird   (mit Behandlung)</t>
    </r>
    <r>
      <rPr>
        <b/>
        <vertAlign val="superscript"/>
        <sz val="12"/>
        <rFont val="Arial"/>
        <family val="2"/>
      </rPr>
      <t>1</t>
    </r>
  </si>
  <si>
    <t>siehe § 5 Abs. 1 HAbwAG, Bekanntmachung nach § 5 Abs. 1 Satz 2 HAbwAG (StAnz. Nr. 51/2015, S. 1322), Anforderungen nach Anhang 2 EKVO</t>
  </si>
  <si>
    <t>Bemerkungen</t>
  </si>
  <si>
    <t>Anzahl der abgabepflichtigen Einwohner, deren Niederschlagswasser (NW) im Trennsystem</t>
  </si>
  <si>
    <t>aus Abwasseranlagen zur NW-Rückhaltung und -Behandlung eingeleitet wird  (mit Behandlung)</t>
  </si>
  <si>
    <t>Antragstellung auf Verrechnung</t>
  </si>
  <si>
    <t xml:space="preserve">Es wurde ein Antrag auf Verrechnung </t>
  </si>
  <si>
    <t>nach § 10 Abs. 3 AbwAG</t>
  </si>
  <si>
    <t>nach § 10 Abs. 4 AbwAG   gestellt.</t>
  </si>
  <si>
    <t>(bis Ablauf der Festsetzungsverjährung; vgl. § 10 Abs. 2 Satz 3 HAbwAG)</t>
  </si>
  <si>
    <t>Der Antrag wurde fristgerecht gestellt:</t>
  </si>
  <si>
    <t>(vgl. Nr. 4.1 Abs. 1 VwV-AbwAG/HAbwAG)</t>
  </si>
  <si>
    <t>Beschreibung der Baumaßnahme</t>
  </si>
  <si>
    <t>(vgl. Nr. 4.1 Abs. 3 VwV-AbwAG/HAbwAG)</t>
  </si>
  <si>
    <t>Es handelt sich um folgende Maßnahme:</t>
  </si>
  <si>
    <t>Erforderliche Angaben und Nachweise</t>
  </si>
  <si>
    <t xml:space="preserve">Die tatsächliche Inbetriebnahme der errichteten / erweiterten Abwasserbehandlungsanlage  </t>
  </si>
  <si>
    <t xml:space="preserve">Die tatsächliche (erstmalige) Zuführung einer vorhandenen Einleitung an eine Abwasserbehandlungsanlage </t>
  </si>
  <si>
    <t>Der Antragsteller (Abgabepflichtige) ist verrechnungsberechtigt:</t>
  </si>
  <si>
    <t>Eine Beschreibung der durchgeführten Maßnahme liegt vor:</t>
  </si>
  <si>
    <t>(§ 10 Abs. 3 AbwAG)</t>
  </si>
  <si>
    <t>(§ 10 Abs. 4 AbwAG)</t>
  </si>
  <si>
    <t xml:space="preserve"> [TT.MM.JJJJ]</t>
  </si>
  <si>
    <t>ist nach Mitteilung des Abgabepflichtigen erfolgt am:</t>
  </si>
  <si>
    <t xml:space="preserve">bis </t>
  </si>
  <si>
    <t>.</t>
  </si>
  <si>
    <t xml:space="preserve"> [TT].[MM].[JJJJ]</t>
  </si>
  <si>
    <t>bei Verrechnung nach § 10 Abs. 3 AbwAG:</t>
  </si>
  <si>
    <t>(nach § 3 Abs. 2 Satz 1 HAbwAG)</t>
  </si>
  <si>
    <t>Der maßgebliche Dreijahreszeitraum für die Verrechnung ist:</t>
  </si>
  <si>
    <t>Nachweis einer mindestens 20 %igen Frachtminderung liegt vor:</t>
  </si>
  <si>
    <t xml:space="preserve">Nachweis über die Minderung der Gesamtschadstoffracht liegt vor: </t>
  </si>
  <si>
    <t>bei Verrechnung nach § 10 Abs. 4 AbwAG:</t>
  </si>
  <si>
    <t>(nach § 3 Abs. 3 HAbwAG)</t>
  </si>
  <si>
    <t>Erforderliche Angaben und Nachweise  (Fortsetzung)</t>
  </si>
  <si>
    <t>vorgesehene Maßnahme(n) erzielt wurde, liegt vor:</t>
  </si>
  <si>
    <t>verrechnungsfähige Aufwendungen insgesamt</t>
  </si>
  <si>
    <t>Aufwendungsanteile für Maßnahmen, die nicht verrechnungsfähig sind</t>
  </si>
  <si>
    <t>Ermittlung der verrechnungsfähigen Aufwendungen</t>
  </si>
  <si>
    <t>Ermittlung der verrechnungsfähigen Abwasserabgabe</t>
  </si>
  <si>
    <t>Blatt 2 von 3</t>
  </si>
  <si>
    <t>Blatt 1 von 3</t>
  </si>
  <si>
    <t xml:space="preserve"> €</t>
  </si>
  <si>
    <t>Nur Abwasserabgabepflichtige, bei denen für die Errichtung oder Erweiterung einer Abwasseranlage selbst Aufwendungen entstehen, sind verrechnungs-</t>
  </si>
  <si>
    <t>berechtigt (Personenidentität), es sei denn, § 3 Abs. 4 HAbwAG kommt zur Anwendung. Ansonsten scheidet eine Verrechnung aus, wenn Abwasser-</t>
  </si>
  <si>
    <t xml:space="preserve">abgabepflichtiger und derjenige, der eine Investition tätigt, nicht identisch sind. </t>
  </si>
  <si>
    <r>
      <t>Aufwendungen / Zahlungen durch den Abgabepflichtigen</t>
    </r>
    <r>
      <rPr>
        <vertAlign val="superscript"/>
        <sz val="12"/>
        <rFont val="Arial"/>
        <family val="2"/>
      </rPr>
      <t>1</t>
    </r>
  </si>
  <si>
    <t>Verlagungs-</t>
  </si>
  <si>
    <t>jahr</t>
  </si>
  <si>
    <t>nach § 10 Abs. 3 AbwAG:</t>
  </si>
  <si>
    <t>bei Verrechnung</t>
  </si>
  <si>
    <t xml:space="preserve">aus Abwasserbehandlungsanlage </t>
  </si>
  <si>
    <t xml:space="preserve">Abgabe für Einleitung </t>
  </si>
  <si>
    <t>zusätzlich bei Verrechnung</t>
  </si>
  <si>
    <t>nach § 10 Abs. 4 AbwAG</t>
  </si>
  <si>
    <t>zumindest teilweise</t>
  </si>
  <si>
    <t>Abgabe für vorhandene,</t>
  </si>
  <si>
    <t>6.</t>
  </si>
  <si>
    <t xml:space="preserve">Für die o. g. Maßnahme wird der Verrechnungsbetrag auf insgesamt </t>
  </si>
  <si>
    <t xml:space="preserve">festgesetzt. </t>
  </si>
  <si>
    <t>Anteilige Abgabe
(tagesgenau)</t>
  </si>
  <si>
    <t>(bezogen auf 
Verrechnungszeitraum)</t>
  </si>
  <si>
    <t>Erläuterungsbericht mit Darlegung, dass die nachzuweisende Frachtminderung nach § 10 Abs. 3 bzw. Abs. 4 AbwAG</t>
  </si>
  <si>
    <t>tatsächlich durch die zur Verrechnung</t>
  </si>
  <si>
    <t>Mitteilung über Zeitpunkt der tatsächlichen Inbetriebnahme / Zuführung</t>
  </si>
  <si>
    <t>Frachtminderungsnachweis(e)</t>
  </si>
  <si>
    <t>c)</t>
  </si>
  <si>
    <t>d)</t>
  </si>
  <si>
    <t>e)</t>
  </si>
  <si>
    <t>Kosten der Maßnahmen laut Abschlussrechnung liegen vor:</t>
  </si>
  <si>
    <t>Rechnungen und Belege über die geleisteten Zahlungen liegen vor:</t>
  </si>
  <si>
    <t>entfallene Einleitung</t>
  </si>
  <si>
    <t>Blatt 3 von 3</t>
  </si>
  <si>
    <t>Verrechnung</t>
  </si>
  <si>
    <t>€</t>
  </si>
  <si>
    <t>verrechnet.</t>
  </si>
  <si>
    <t>Nach § 10 Abs. 3 Satz 5 AbwAG ist die nacherhobene Abgabe in den Fällen, in denen die errichtete oder erweiterte Abwasserbehandlungsanlage</t>
  </si>
  <si>
    <t xml:space="preserve">7. </t>
  </si>
  <si>
    <r>
      <t xml:space="preserve">8.    </t>
    </r>
    <r>
      <rPr>
        <b/>
        <u/>
        <sz val="12"/>
        <rFont val="Arial"/>
        <family val="2"/>
      </rPr>
      <t>Begründungen, Erläuterungen, Hinweise:</t>
    </r>
  </si>
  <si>
    <r>
      <t>nachzuerheben.</t>
    </r>
    <r>
      <rPr>
        <b/>
        <vertAlign val="superscript"/>
        <sz val="12"/>
        <rFont val="Arial"/>
        <family val="2"/>
      </rPr>
      <t>1</t>
    </r>
  </si>
  <si>
    <t xml:space="preserve">Es ist ein Betrag von </t>
  </si>
  <si>
    <t>zu verrechnen.</t>
  </si>
  <si>
    <t>vorläufig verrechnungsfähige Aufwendungen insgesamt</t>
  </si>
  <si>
    <t>vorläufig verrechnungsfähig.</t>
  </si>
  <si>
    <t>vorläufig verrechnungsfähig,</t>
  </si>
  <si>
    <t>können</t>
  </si>
  <si>
    <t>vorläufig verrechnet werden.</t>
  </si>
  <si>
    <t>zu erstattender Verrechnungsbetrag
(Anlage VR, Blatt 3 / VVR)</t>
  </si>
  <si>
    <t>nachzuerhebender Verrechnungsbetrag
(Anlage VR, Blatt 3)</t>
  </si>
  <si>
    <t>Spalte [1]</t>
  </si>
  <si>
    <t>[2]    (=[3]+[4])</t>
  </si>
  <si>
    <r>
      <rPr>
        <sz val="11"/>
        <rFont val="Arial"/>
        <family val="2"/>
      </rPr>
      <t>MAßGEBENDER WERT</t>
    </r>
    <r>
      <rPr>
        <sz val="9"/>
        <rFont val="Arial"/>
        <family val="2"/>
      </rPr>
      <t xml:space="preserve">
(bezogen auf maßgebl. Zeitraum)</t>
    </r>
  </si>
  <si>
    <r>
      <t>Ermäßigung 
des 
Abgabe-
satzes?</t>
    </r>
    <r>
      <rPr>
        <vertAlign val="superscript"/>
        <sz val="10"/>
        <rFont val="Arial"/>
        <family val="2"/>
      </rPr>
      <t>(2, 3)</t>
    </r>
  </si>
  <si>
    <r>
      <t>(</t>
    </r>
    <r>
      <rPr>
        <u/>
        <sz val="10"/>
        <rFont val="Arial Narrow"/>
        <family val="2"/>
      </rPr>
      <t>ohne Erhöhungsanteil</t>
    </r>
    <r>
      <rPr>
        <sz val="10"/>
        <rFont val="Arial Narrow"/>
        <family val="2"/>
      </rPr>
      <t xml:space="preserve"> nach § 4 (4) AbwAG)</t>
    </r>
  </si>
  <si>
    <r>
      <t>Messergebnis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</si>
  <si>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 Möglicher Eintrag für AOX, Quecksilber (Hg), Cadmium (Cd), Chrom (Cr), Nickel (Ni), Blei (Pb), Kupfer (Cu) oder die Fischeigiftigkeit (G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>).</t>
    </r>
  </si>
  <si>
    <t>Anzahl der abgabepflichtigen Einwohner, deren Niederschlagswasser</t>
  </si>
  <si>
    <r>
      <t xml:space="preserve">an eine Mischwasserkanalisation </t>
    </r>
    <r>
      <rPr>
        <b/>
        <u/>
        <sz val="12"/>
        <rFont val="Arial"/>
        <family val="2"/>
      </rPr>
      <t>ohne Kläranlage</t>
    </r>
    <r>
      <rPr>
        <b/>
        <sz val="12"/>
        <rFont val="Arial"/>
        <family val="2"/>
      </rPr>
      <t xml:space="preserve"> angeschlossen ist (TOK bezüglich NW)</t>
    </r>
    <r>
      <rPr>
        <b/>
        <vertAlign val="superscript"/>
        <sz val="12"/>
        <rFont val="Arial"/>
        <family val="2"/>
      </rPr>
      <t>1</t>
    </r>
  </si>
  <si>
    <t xml:space="preserve">  weil</t>
  </si>
  <si>
    <t xml:space="preserve">  (maßgebend, falls ermittelte JSM nach Methode des Gleitenden Minimums</t>
  </si>
  <si>
    <r>
      <t xml:space="preserve">  wurde geschätzt    (</t>
    </r>
    <r>
      <rPr>
        <u/>
        <sz val="11"/>
        <rFont val="Arial"/>
        <family val="2"/>
      </rPr>
      <t>nur in begründeten Ausnahmefällen</t>
    </r>
    <r>
      <rPr>
        <sz val="11"/>
        <rFont val="Arial"/>
        <family val="2"/>
      </rPr>
      <t>),</t>
    </r>
  </si>
  <si>
    <t xml:space="preserve">  größer als JSM im Bescheid; vgl. VwV Nr. 3.1.6 Abs. 2)</t>
  </si>
  <si>
    <t xml:space="preserve">Niedrigererklärung mit Darlegung der Umstände, auf denen die Erklärung </t>
  </si>
  <si>
    <t>beruht, wurde mindestens 2 Wochen vor dem Erklärungszeitraum vorlegt?</t>
  </si>
  <si>
    <r>
      <t xml:space="preserve">bitte parameterbezogen </t>
    </r>
    <r>
      <rPr>
        <b/>
        <i/>
        <sz val="10"/>
        <color rgb="FFFF3399"/>
        <rFont val="Arial"/>
        <family val="2"/>
      </rPr>
      <t>ANKREUZEN</t>
    </r>
    <r>
      <rPr>
        <b/>
        <i/>
        <sz val="10"/>
        <color theme="1"/>
        <rFont val="Arial"/>
        <family val="2"/>
      </rPr>
      <t xml:space="preserve">   (keine Zahlenwerte)</t>
    </r>
  </si>
  <si>
    <r>
      <t xml:space="preserve">  höchstes Messergebnis aus behördlicher Überwachung im Veranlagungsjahr</t>
    </r>
    <r>
      <rPr>
        <vertAlign val="superscript"/>
        <sz val="11"/>
        <color theme="1"/>
        <rFont val="Arial"/>
        <family val="2"/>
      </rPr>
      <t>1</t>
    </r>
  </si>
  <si>
    <r>
      <t xml:space="preserve">  nicht im Bescheid festgelegt, da nicht über dem Schwellenwert zu erwarten</t>
    </r>
    <r>
      <rPr>
        <vertAlign val="superscript"/>
        <sz val="11"/>
        <rFont val="Arial"/>
        <family val="2"/>
      </rPr>
      <t>2</t>
    </r>
  </si>
  <si>
    <t>(§ 7 Abs. 1 Satz 2 HAbwAG)</t>
  </si>
  <si>
    <t>Werte für Ermittlung der Zahl der Schadeinheiten (SE)</t>
  </si>
  <si>
    <t>Werte für Ermittlung der Zahl der SE</t>
  </si>
  <si>
    <t xml:space="preserve">                    Hydraulische Überprüfung der Durchflussmesseinrichtung</t>
  </si>
  <si>
    <t xml:space="preserve">                    durch Prüfstelle gemäß § 11 EKVO in V. m. Anhang 3 EKVO</t>
  </si>
  <si>
    <r>
      <t>Hinweis zur Ermittlung der jährlichen Schmutzwassermenge: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b/>
        <sz val="10"/>
        <rFont val="Arial"/>
        <family val="2"/>
      </rPr>
      <t xml:space="preserve">Methode I </t>
    </r>
    <r>
      <rPr>
        <sz val="10"/>
        <rFont val="Arial"/>
        <family val="2"/>
      </rPr>
      <t xml:space="preserve">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</t>
    </r>
    <r>
      <rPr>
        <b/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► Bitte nur einen Wert angeben!</t>
    </r>
  </si>
  <si>
    <t>Trinkwasserverbrauch der natürlichen Einwohner plausibel?</t>
  </si>
  <si>
    <r>
      <t xml:space="preserve"> 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</si>
  <si>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r>
      <t xml:space="preserve">               das der Kläranlage zugeführt wird, </t>
    </r>
    <r>
      <rPr>
        <sz val="11"/>
        <rFont val="Arial"/>
        <family val="2"/>
      </rPr>
      <t>soweit nicht</t>
    </r>
  </si>
  <si>
    <t xml:space="preserve">               bereits unter a) enthalten.</t>
  </si>
  <si>
    <t xml:space="preserve">     der Kläranlage zugeführte Schmutzwassermenge Qs</t>
  </si>
  <si>
    <r>
      <t xml:space="preserve">     </t>
    </r>
    <r>
      <rPr>
        <b/>
        <sz val="12"/>
        <rFont val="Arial"/>
        <family val="2"/>
      </rPr>
      <t>(ohne Fremdwasser und ohne Niederschlagswasser)</t>
    </r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</si>
  <si>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einzutragen. </t>
    </r>
    <r>
      <rPr>
        <sz val="10"/>
        <rFont val="Arial"/>
        <family val="2"/>
      </rPr>
      <t xml:space="preserve">
Sollte ausnahmsweise kein gemessener Wert vorliegen (z. B. bei Ausfall des Messgerätes), ist der Wert in Anlehnung an den Messwert des Vortages unter Berücksichtigung des Wetters zu schätzen</t>
    </r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</si>
  <si>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 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</si>
  <si>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</si>
  <si>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 xml:space="preserve">                   Summe der Abflussmengen            </t>
    </r>
    <r>
      <rPr>
        <b/>
        <sz val="11"/>
        <rFont val="Arial"/>
        <family val="2"/>
      </rPr>
      <t xml:space="preserve"> :</t>
    </r>
  </si>
  <si>
    <r>
      <t xml:space="preserve">           mittlere Trockenwetter-Tagesmenge       </t>
    </r>
    <r>
      <rPr>
        <b/>
        <sz val="11"/>
        <rFont val="Arial"/>
        <family val="2"/>
      </rPr>
      <t xml:space="preserve"> *</t>
    </r>
  </si>
  <si>
    <r>
      <rPr>
        <b/>
        <sz val="12"/>
        <rFont val="Arial"/>
        <family val="2"/>
      </rPr>
      <t xml:space="preserve">Summe  </t>
    </r>
    <r>
      <rPr>
        <b/>
        <sz val="11"/>
        <rFont val="Arial"/>
        <family val="2"/>
      </rPr>
      <t>(Jahresabwassermenge)</t>
    </r>
  </si>
  <si>
    <r>
      <t xml:space="preserve">Summe  </t>
    </r>
    <r>
      <rPr>
        <b/>
        <sz val="11"/>
        <rFont val="Arial"/>
        <family val="2"/>
      </rPr>
      <t xml:space="preserve">(Jahresabwassermenge) </t>
    </r>
  </si>
  <si>
    <t xml:space="preserve">       Anteil des Fremdwassers an der JSM    =</t>
  </si>
  <si>
    <r>
      <t>ERHÖHUNG 
SE
UM</t>
    </r>
    <r>
      <rPr>
        <b/>
        <vertAlign val="superscript"/>
        <sz val="10"/>
        <rFont val="Arial"/>
        <family val="2"/>
      </rPr>
      <t xml:space="preserve"> </t>
    </r>
  </si>
  <si>
    <t>3</t>
  </si>
  <si>
    <r>
      <rPr>
        <vertAlign val="superscript"/>
        <sz val="9"/>
        <rFont val="Arial"/>
        <family val="2"/>
      </rPr>
      <t>5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>Bitte bei den Parametern AOX, Hg, Cd, Cr, Ni, Pb oder Cu in die Spalte G die Einheit "µg/l" eintragen; für 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 xml:space="preserve"> entfällt die Einheit.</t>
    </r>
  </si>
  <si>
    <r>
      <t xml:space="preserve">3   </t>
    </r>
    <r>
      <rPr>
        <sz val="8"/>
        <rFont val="Arial"/>
        <family val="2"/>
      </rPr>
      <t>Möglicher Eintrag für Quecksilber (Hg), Cadmium (Cd), Chrom (Cr), Nickel (Ni), Blei (Pb) oder Kupfer (Cu)</t>
    </r>
  </si>
  <si>
    <t>2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</si>
  <si>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</t>
    </r>
    <r>
      <rPr>
        <sz val="9"/>
        <rFont val="Arial"/>
        <family val="2"/>
      </rPr>
      <t>Möglicher Eintrag für Quecksilber (Hg), Cadmium (Cd), Chrom (Cr), Nickel (Ni), Blei (Pb) oder Kupfer (Cu).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</si>
  <si>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 siehe § 4 Abs. 4 Satz 4 AbwAG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</si>
  <si>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  siehe § 2a Abs. 3 HAbwAG:   Kläranlagen der </t>
    </r>
    <r>
      <rPr>
        <b/>
        <u/>
        <sz val="9"/>
        <rFont val="Arial"/>
        <family val="2"/>
      </rPr>
      <t>Größenklassen 1 oder 2: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Abgabesatzermäßigung für Nges und Pges: Bezugnahme auf CSB; 
    Kläranlagen der </t>
    </r>
    <r>
      <rPr>
        <b/>
        <u/>
        <sz val="9"/>
        <rFont val="Arial"/>
        <family val="2"/>
      </rPr>
      <t>Größenklasse 3:</t>
    </r>
    <r>
      <rPr>
        <sz val="9"/>
        <rFont val="Arial"/>
        <family val="2"/>
      </rPr>
      <t xml:space="preserve">  Abgabesatzermäßigung für Nges:  Bezugnahme auf CSB und NH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-N; Abgabesatzermäßigung für Pges:  Bezugnahme auf CSB.</t>
    </r>
  </si>
  <si>
    <t xml:space="preserve"> siehe § 6 Abs. 1 Satz 2 AbwAG und Nr. 3.1.3 Abs. 3 VwV-AbwAG/HAbwAG</t>
  </si>
  <si>
    <t xml:space="preserve"> siehe § 4 Abs. 1 Satz 4 AbwAG und Nr. 3.1.3 Abs. 4 VwV-AbwAG/HAbwAG</t>
  </si>
  <si>
    <t>Zuführungsanlage nicht in Betrieb genommen wird oder nicht insgesamt eine Minderung der Schadstofffracht erreicht wird.</t>
  </si>
  <si>
    <t xml:space="preserve"> plus Verzinsung  </t>
  </si>
  <si>
    <t xml:space="preserve">d. h. insgesamt  </t>
  </si>
  <si>
    <r>
      <t>Bei dem "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" handelt es sich um den Fälligkeitstermin, zu dem die Abgabe ohne Verrechnung zu entrichten gewesen wäre; </t>
    </r>
  </si>
  <si>
    <r>
      <t xml:space="preserve">nicht in Betrieb genommen wird oder eine Minderung um mindestens 20 % nicht erreicht wird, rückwirkend vom 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 an </t>
    </r>
  </si>
  <si>
    <t>entsprechend § 238 Abgabenordnung (AO) zu verzinsen. Für Fälle des § 10 Abs. 4 gilt dies entsprechend, wenn die errichtete oder erweiterte</t>
  </si>
  <si>
    <t xml:space="preserve">Nach § 238 Abs. 1 Satz 1 AO betragen die Zinsen für jeden Monat einhalb Prozent. Sie sind von dem Tag an, an dem der Zinslauf beginnt, nur </t>
  </si>
  <si>
    <t>für volle Monate zu zahlen; angefangene Monate bleiben außer Ansatz. Für die Berechnung der Zinsen wird der zu verzinsende Betrag auf den</t>
  </si>
  <si>
    <r>
      <rPr>
        <sz val="12"/>
        <rFont val="Arial Narrow"/>
        <family val="2"/>
      </rPr>
      <t xml:space="preserve">   (nach § 10 Abs. 3 Satz 5 AbwAG i. V. m. § 238 Abgabenordnung)</t>
    </r>
    <r>
      <rPr>
        <vertAlign val="superscript"/>
        <sz val="12"/>
        <rFont val="Arial Narrow"/>
        <family val="2"/>
      </rPr>
      <t>1</t>
    </r>
  </si>
  <si>
    <t>nächsten durch 50 Euro teilbaren Betrag abgerundet (§ 238 Abs. 2 AO).</t>
  </si>
  <si>
    <t>Spalte [2] ≤ Spalte [1]</t>
  </si>
  <si>
    <t>Anzahl der 
abgabepflichtigen Einwohner</t>
  </si>
  <si>
    <t>Bedingungen:</t>
  </si>
  <si>
    <t>Anzahl der Einwohner, deren 
NW im Vj. ohne Rückhaltung 
und ohne Behandlung 
eingeleitet wurde</t>
  </si>
  <si>
    <t>Spalte [3] ≤ Spalte [2]</t>
  </si>
  <si>
    <t>(siehe Bedingungen)</t>
  </si>
  <si>
    <r>
      <rPr>
        <u/>
        <sz val="11"/>
        <rFont val="Arial"/>
        <family val="2"/>
      </rPr>
      <t>davon [Bezug auf Spalte 2]</t>
    </r>
    <r>
      <rPr>
        <sz val="11"/>
        <rFont val="Arial"/>
        <family val="2"/>
      </rPr>
      <t>: 
Anzahl der Einwohner, für die die Anforderungen nach § 5 Abs. 2 HAbwAG im Vj. eingehalten wurden.</t>
    </r>
  </si>
  <si>
    <t>es handelt sich nicht um den (späteren) Fälligkeitstermin des "Nacherhebungsbescheides".</t>
  </si>
  <si>
    <t xml:space="preserve"> Tage.</t>
  </si>
  <si>
    <r>
      <rPr>
        <u/>
        <sz val="11"/>
        <rFont val="Arial"/>
        <family val="2"/>
      </rPr>
      <t>davon</t>
    </r>
    <r>
      <rPr>
        <sz val="11"/>
        <rFont val="Arial"/>
        <family val="2"/>
      </rPr>
      <t>:  
Anzahl der Einwohner, für deren NW-Einleitungen Abgabefreiheit beantragt wurde</t>
    </r>
  </si>
  <si>
    <t>Hess. Min. Landw. u. Umw.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</si>
</sst>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&quot; kg/a&quot;"/>
    <numFmt numFmtId="166" formatCode="0&quot; kg&quot;"/>
    <numFmt numFmtId="167" formatCode="#,##0.0"/>
    <numFmt numFmtId="168" formatCode="#,##0.0&quot; mg/l&quot;"/>
    <numFmt numFmtId="169" formatCode="#,##0.00&quot; kg/a&quot;"/>
    <numFmt numFmtId="170" formatCode="#,##0.00\ &quot;€&quot;"/>
    <numFmt numFmtId="171" formatCode="d/m/yyyy;@"/>
    <numFmt numFmtId="172" formatCode="yyyy"/>
    <numFmt numFmtId="173" formatCode="#,##0.00&quot; mg/l&quot;"/>
    <numFmt numFmtId="174" formatCode="#,##0&quot; m³/a&quot;"/>
    <numFmt numFmtId="175" formatCode="#,##0.00&quot; µg/l&quot;"/>
    <numFmt numFmtId="176" formatCode="#,##0.00_ ;\-#,##0.00\ "/>
    <numFmt numFmtId="177" formatCode="#,##0__;\-#,##0__;0__"/>
    <numFmt numFmtId="178" formatCode="#,##0.00\ _€"/>
  </numFmts>
  <fonts count="8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Swiss742SWC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sz val="11"/>
      <name val="Swiss721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10"/>
      <color indexed="57"/>
      <name val="Arial"/>
      <family val="2"/>
    </font>
    <font>
      <b/>
      <sz val="18"/>
      <name val="Arial"/>
      <family val="2"/>
    </font>
    <font>
      <vertAlign val="superscript"/>
      <sz val="8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color indexed="57"/>
      <name val="Arial"/>
      <family val="2"/>
    </font>
    <font>
      <b/>
      <sz val="10"/>
      <color indexed="57"/>
      <name val="Arial"/>
      <family val="2"/>
    </font>
    <font>
      <b/>
      <i/>
      <sz val="11"/>
      <color indexed="57"/>
      <name val="Arial"/>
      <family val="2"/>
    </font>
    <font>
      <sz val="8"/>
      <name val="Arial"/>
      <family val="2"/>
    </font>
    <font>
      <b/>
      <sz val="12"/>
      <name val="Swiss742SWC"/>
    </font>
    <font>
      <b/>
      <sz val="10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9"/>
      <color indexed="10"/>
      <name val="Arial"/>
      <family val="2"/>
    </font>
    <font>
      <u/>
      <sz val="11"/>
      <name val="Arial"/>
      <family val="2"/>
    </font>
    <font>
      <b/>
      <sz val="9"/>
      <color indexed="1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vertAlign val="subscript"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vertAlign val="subscript"/>
      <sz val="12"/>
      <name val="Arial"/>
      <family val="2"/>
    </font>
    <font>
      <b/>
      <sz val="12.6"/>
      <name val="Arial"/>
      <family val="2"/>
    </font>
    <font>
      <b/>
      <vertAlign val="superscript"/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8"/>
      <name val="Arial Narrow"/>
      <family val="2"/>
    </font>
    <font>
      <vertAlign val="subscript"/>
      <sz val="9"/>
      <name val="Arial"/>
      <family val="2"/>
    </font>
    <font>
      <sz val="14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u/>
      <sz val="10"/>
      <name val="Arial Narrow"/>
      <family val="2"/>
    </font>
    <font>
      <b/>
      <i/>
      <sz val="10"/>
      <color theme="1"/>
      <name val="Arial"/>
      <family val="2"/>
    </font>
    <font>
      <b/>
      <i/>
      <sz val="10"/>
      <color rgb="FFFF3399"/>
      <name val="Arial"/>
      <family val="2"/>
    </font>
    <font>
      <vertAlign val="superscript"/>
      <sz val="11"/>
      <color theme="1"/>
      <name val="Arial"/>
      <family val="2"/>
    </font>
    <font>
      <b/>
      <sz val="10"/>
      <color indexed="12"/>
      <name val="Arial"/>
      <family val="2"/>
    </font>
    <font>
      <vertAlign val="superscript"/>
      <sz val="12"/>
      <name val="Arial Narrow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125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1739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5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right" vertical="top" wrapText="1" indent="3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Border="1"/>
    <xf numFmtId="0" fontId="27" fillId="0" borderId="0" xfId="0" applyFont="1"/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9" fillId="0" borderId="0" xfId="0" applyNumberFormat="1" applyFont="1" applyAlignment="1">
      <alignment vertical="top" wrapText="1"/>
    </xf>
    <xf numFmtId="0" fontId="27" fillId="0" borderId="0" xfId="0" applyFont="1" applyBorder="1"/>
    <xf numFmtId="0" fontId="9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49" fontId="9" fillId="0" borderId="0" xfId="0" applyNumberFormat="1" applyFont="1" applyAlignment="1">
      <alignment horizontal="right" vertical="top"/>
    </xf>
    <xf numFmtId="4" fontId="27" fillId="0" borderId="0" xfId="0" applyNumberFormat="1" applyFont="1" applyBorder="1"/>
    <xf numFmtId="0" fontId="4" fillId="0" borderId="0" xfId="0" applyFont="1" applyAlignment="1">
      <alignment wrapText="1"/>
    </xf>
    <xf numFmtId="16" fontId="4" fillId="0" borderId="0" xfId="0" applyNumberFormat="1" applyFont="1"/>
    <xf numFmtId="4" fontId="27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top" wrapText="1"/>
    </xf>
    <xf numFmtId="0" fontId="9" fillId="0" borderId="0" xfId="0" applyFont="1" applyBorder="1"/>
    <xf numFmtId="4" fontId="9" fillId="0" borderId="0" xfId="0" applyNumberFormat="1" applyFont="1" applyBorder="1" applyAlignment="1">
      <alignment wrapText="1"/>
    </xf>
    <xf numFmtId="0" fontId="30" fillId="0" borderId="0" xfId="0" applyFont="1"/>
    <xf numFmtId="0" fontId="0" fillId="0" borderId="0" xfId="0" applyFill="1" applyBorder="1"/>
    <xf numFmtId="0" fontId="0" fillId="0" borderId="0" xfId="0" applyFill="1"/>
    <xf numFmtId="0" fontId="27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25" fillId="0" borderId="0" xfId="0" applyFont="1"/>
    <xf numFmtId="0" fontId="8" fillId="0" borderId="0" xfId="0" applyFont="1" applyBorder="1"/>
    <xf numFmtId="0" fontId="32" fillId="0" borderId="0" xfId="0" applyFont="1"/>
    <xf numFmtId="0" fontId="12" fillId="0" borderId="0" xfId="0" applyFont="1" applyBorder="1" applyAlignment="1">
      <alignment horizontal="left" vertical="top" wrapText="1" indent="3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16" fontId="4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2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/>
    <xf numFmtId="0" fontId="36" fillId="0" borderId="0" xfId="0" applyFont="1"/>
    <xf numFmtId="0" fontId="38" fillId="0" borderId="0" xfId="0" applyFont="1"/>
    <xf numFmtId="0" fontId="0" fillId="0" borderId="0" xfId="0" applyAlignment="1">
      <alignment vertical="center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6" fillId="0" borderId="0" xfId="0" applyFont="1" applyFill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/>
    <xf numFmtId="170" fontId="27" fillId="3" borderId="5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4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Protection="1"/>
    <xf numFmtId="0" fontId="0" fillId="0" borderId="0" xfId="0" applyProtection="1"/>
    <xf numFmtId="0" fontId="9" fillId="0" borderId="0" xfId="0" applyFont="1" applyProtection="1"/>
    <xf numFmtId="0" fontId="3" fillId="0" borderId="0" xfId="0" applyFont="1" applyProtection="1"/>
    <xf numFmtId="0" fontId="27" fillId="0" borderId="0" xfId="0" applyFont="1" applyProtection="1"/>
    <xf numFmtId="0" fontId="27" fillId="0" borderId="8" xfId="0" applyFont="1" applyFill="1" applyBorder="1" applyAlignment="1" applyProtection="1"/>
    <xf numFmtId="0" fontId="27" fillId="0" borderId="8" xfId="0" applyFont="1" applyFill="1" applyBorder="1" applyProtection="1"/>
    <xf numFmtId="49" fontId="35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/>
    </xf>
    <xf numFmtId="0" fontId="8" fillId="0" borderId="0" xfId="0" applyFont="1" applyProtection="1"/>
    <xf numFmtId="0" fontId="3" fillId="0" borderId="0" xfId="0" applyFont="1" applyAlignment="1" applyProtection="1">
      <alignment horizontal="right" vertical="top" wrapText="1"/>
    </xf>
    <xf numFmtId="16" fontId="7" fillId="0" borderId="0" xfId="0" applyNumberFormat="1" applyFont="1" applyProtection="1"/>
    <xf numFmtId="0" fontId="41" fillId="0" borderId="0" xfId="0" applyFont="1" applyProtection="1"/>
    <xf numFmtId="0" fontId="38" fillId="0" borderId="0" xfId="0" applyFont="1" applyProtection="1"/>
    <xf numFmtId="0" fontId="2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2" fillId="0" borderId="0" xfId="0" applyFont="1" applyProtection="1">
      <protection locked="0"/>
    </xf>
    <xf numFmtId="0" fontId="27" fillId="0" borderId="0" xfId="0" applyFont="1" applyFill="1" applyBorder="1" applyAlignment="1" applyProtection="1">
      <alignment horizontal="left"/>
    </xf>
    <xf numFmtId="174" fontId="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18" fillId="0" borderId="0" xfId="0" applyFont="1" applyFill="1" applyBorder="1" applyAlignment="1" applyProtection="1">
      <alignment horizontal="center" vertical="top" wrapText="1"/>
    </xf>
    <xf numFmtId="0" fontId="12" fillId="2" borderId="9" xfId="0" applyFont="1" applyFill="1" applyBorder="1" applyAlignment="1" applyProtection="1">
      <alignment vertical="center"/>
      <protection locked="0"/>
    </xf>
    <xf numFmtId="174" fontId="27" fillId="0" borderId="5" xfId="0" applyNumberFormat="1" applyFont="1" applyFill="1" applyBorder="1" applyAlignment="1" applyProtection="1">
      <alignment horizontal="right"/>
    </xf>
    <xf numFmtId="174" fontId="27" fillId="0" borderId="2" xfId="0" applyNumberFormat="1" applyFont="1" applyFill="1" applyBorder="1" applyAlignment="1" applyProtection="1">
      <alignment horizontal="right"/>
    </xf>
    <xf numFmtId="174" fontId="27" fillId="0" borderId="4" xfId="0" applyNumberFormat="1" applyFont="1" applyFill="1" applyBorder="1" applyAlignment="1" applyProtection="1">
      <alignment horizontal="right"/>
    </xf>
    <xf numFmtId="0" fontId="46" fillId="0" borderId="0" xfId="0" applyFont="1" applyAlignment="1" applyProtection="1">
      <alignment vertical="top" wrapText="1"/>
      <protection locked="0"/>
    </xf>
    <xf numFmtId="0" fontId="0" fillId="2" borderId="8" xfId="0" applyFill="1" applyBorder="1" applyProtection="1"/>
    <xf numFmtId="0" fontId="11" fillId="2" borderId="12" xfId="0" applyFont="1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0" xfId="0" applyFill="1" applyBorder="1" applyProtection="1"/>
    <xf numFmtId="0" fontId="0" fillId="0" borderId="0" xfId="0" applyBorder="1" applyProtection="1"/>
    <xf numFmtId="0" fontId="0" fillId="0" borderId="10" xfId="0" applyBorder="1" applyProtection="1"/>
    <xf numFmtId="14" fontId="0" fillId="0" borderId="0" xfId="0" applyNumberFormat="1" applyAlignment="1"/>
    <xf numFmtId="14" fontId="1" fillId="0" borderId="0" xfId="0" applyNumberFormat="1" applyFont="1" applyAlignment="1" applyProtection="1">
      <alignment horizontal="center"/>
      <protection locked="0"/>
    </xf>
    <xf numFmtId="171" fontId="8" fillId="3" borderId="15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16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7" xfId="0" applyNumberFormat="1" applyFont="1" applyFill="1" applyBorder="1" applyAlignment="1" applyProtection="1">
      <alignment horizontal="right" vertical="top" wrapText="1" inden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0" fillId="0" borderId="20" xfId="0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21" xfId="0" applyFont="1" applyFill="1" applyBorder="1" applyAlignment="1" applyProtection="1">
      <alignment horizontal="center" vertical="top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top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0" fillId="0" borderId="14" xfId="0" applyBorder="1" applyProtection="1"/>
    <xf numFmtId="0" fontId="0" fillId="0" borderId="23" xfId="0" applyBorder="1" applyProtection="1"/>
    <xf numFmtId="4" fontId="8" fillId="3" borderId="5" xfId="0" applyNumberFormat="1" applyFont="1" applyFill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0" fontId="11" fillId="2" borderId="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9" fillId="0" borderId="0" xfId="0" applyFont="1" applyProtection="1"/>
    <xf numFmtId="174" fontId="27" fillId="0" borderId="0" xfId="0" applyNumberFormat="1" applyFont="1" applyFill="1" applyBorder="1" applyAlignment="1" applyProtection="1"/>
    <xf numFmtId="0" fontId="27" fillId="0" borderId="0" xfId="0" applyFont="1" applyBorder="1" applyProtection="1"/>
    <xf numFmtId="0" fontId="27" fillId="0" borderId="0" xfId="0" applyFont="1" applyFill="1" applyProtection="1"/>
    <xf numFmtId="4" fontId="27" fillId="0" borderId="0" xfId="0" applyNumberFormat="1" applyFont="1" applyFill="1" applyBorder="1" applyAlignment="1" applyProtection="1"/>
    <xf numFmtId="0" fontId="31" fillId="0" borderId="0" xfId="0" applyFont="1" applyAlignment="1" applyProtection="1">
      <alignment horizontal="left"/>
    </xf>
    <xf numFmtId="0" fontId="27" fillId="0" borderId="0" xfId="0" applyFont="1" applyAlignment="1" applyProtection="1"/>
    <xf numFmtId="0" fontId="27" fillId="0" borderId="0" xfId="0" applyFont="1" applyAlignment="1" applyProtection="1">
      <alignment horizontal="left" indent="4"/>
    </xf>
    <xf numFmtId="0" fontId="31" fillId="0" borderId="0" xfId="0" applyFont="1" applyProtection="1"/>
    <xf numFmtId="0" fontId="28" fillId="0" borderId="0" xfId="0" applyFont="1" applyProtection="1"/>
    <xf numFmtId="0" fontId="27" fillId="0" borderId="0" xfId="0" applyFont="1" applyFill="1" applyBorder="1" applyAlignment="1" applyProtection="1"/>
    <xf numFmtId="173" fontId="8" fillId="0" borderId="5" xfId="0" applyNumberFormat="1" applyFont="1" applyFill="1" applyBorder="1" applyAlignment="1" applyProtection="1">
      <alignment horizontal="right"/>
    </xf>
    <xf numFmtId="4" fontId="8" fillId="0" borderId="5" xfId="0" applyNumberFormat="1" applyFont="1" applyFill="1" applyBorder="1" applyAlignment="1" applyProtection="1">
      <alignment horizontal="right" vertical="center" indent="1"/>
    </xf>
    <xf numFmtId="173" fontId="8" fillId="0" borderId="4" xfId="0" applyNumberFormat="1" applyFont="1" applyFill="1" applyBorder="1" applyAlignment="1" applyProtection="1">
      <alignment horizontal="right"/>
    </xf>
    <xf numFmtId="4" fontId="8" fillId="0" borderId="4" xfId="0" applyNumberFormat="1" applyFont="1" applyFill="1" applyBorder="1" applyAlignment="1" applyProtection="1">
      <alignment horizontal="right" vertical="center" indent="1"/>
    </xf>
    <xf numFmtId="173" fontId="8" fillId="0" borderId="2" xfId="0" applyNumberFormat="1" applyFont="1" applyFill="1" applyBorder="1" applyAlignment="1" applyProtection="1">
      <alignment horizontal="right"/>
    </xf>
    <xf numFmtId="4" fontId="8" fillId="0" borderId="2" xfId="0" applyNumberFormat="1" applyFont="1" applyFill="1" applyBorder="1" applyAlignment="1" applyProtection="1">
      <alignment horizontal="right" vertical="center" indent="1"/>
    </xf>
    <xf numFmtId="175" fontId="8" fillId="0" borderId="5" xfId="0" applyNumberFormat="1" applyFont="1" applyFill="1" applyBorder="1" applyAlignment="1" applyProtection="1">
      <alignment horizontal="right"/>
    </xf>
    <xf numFmtId="175" fontId="8" fillId="0" borderId="2" xfId="0" applyNumberFormat="1" applyFont="1" applyFill="1" applyBorder="1" applyAlignment="1" applyProtection="1">
      <alignment horizontal="right"/>
    </xf>
    <xf numFmtId="173" fontId="8" fillId="0" borderId="5" xfId="0" applyNumberFormat="1" applyFont="1" applyFill="1" applyBorder="1" applyAlignment="1" applyProtection="1">
      <alignment horizontal="left"/>
    </xf>
    <xf numFmtId="4" fontId="27" fillId="0" borderId="5" xfId="0" applyNumberFormat="1" applyFont="1" applyFill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left"/>
    </xf>
    <xf numFmtId="1" fontId="27" fillId="0" borderId="5" xfId="0" applyNumberFormat="1" applyFont="1" applyFill="1" applyBorder="1" applyAlignment="1" applyProtection="1">
      <alignment horizontal="right"/>
    </xf>
    <xf numFmtId="166" fontId="1" fillId="0" borderId="5" xfId="0" applyNumberFormat="1" applyFont="1" applyFill="1" applyBorder="1" applyAlignment="1" applyProtection="1">
      <alignment horizontal="left"/>
    </xf>
    <xf numFmtId="173" fontId="8" fillId="0" borderId="4" xfId="0" applyNumberFormat="1" applyFont="1" applyFill="1" applyBorder="1" applyAlignment="1" applyProtection="1">
      <alignment horizontal="left"/>
    </xf>
    <xf numFmtId="4" fontId="27" fillId="0" borderId="4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" fontId="27" fillId="0" borderId="4" xfId="0" applyNumberFormat="1" applyFont="1" applyFill="1" applyBorder="1" applyAlignment="1" applyProtection="1">
      <alignment horizontal="right"/>
    </xf>
    <xf numFmtId="166" fontId="1" fillId="0" borderId="4" xfId="0" applyNumberFormat="1" applyFont="1" applyFill="1" applyBorder="1" applyAlignment="1" applyProtection="1">
      <alignment horizontal="left"/>
    </xf>
    <xf numFmtId="173" fontId="8" fillId="0" borderId="2" xfId="0" applyNumberFormat="1" applyFont="1" applyFill="1" applyBorder="1" applyAlignment="1" applyProtection="1">
      <alignment horizontal="left"/>
    </xf>
    <xf numFmtId="4" fontId="27" fillId="0" borderId="2" xfId="0" applyNumberFormat="1" applyFont="1" applyFill="1" applyBorder="1" applyAlignment="1" applyProtection="1">
      <alignment horizontal="right"/>
    </xf>
    <xf numFmtId="165" fontId="1" fillId="0" borderId="2" xfId="0" applyNumberFormat="1" applyFont="1" applyBorder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right"/>
    </xf>
    <xf numFmtId="166" fontId="1" fillId="0" borderId="2" xfId="0" applyNumberFormat="1" applyFont="1" applyFill="1" applyBorder="1" applyAlignment="1" applyProtection="1">
      <alignment horizontal="left"/>
    </xf>
    <xf numFmtId="175" fontId="8" fillId="0" borderId="5" xfId="0" applyNumberFormat="1" applyFont="1" applyFill="1" applyBorder="1" applyAlignment="1" applyProtection="1">
      <alignment horizontal="left"/>
    </xf>
    <xf numFmtId="175" fontId="8" fillId="0" borderId="2" xfId="0" applyNumberFormat="1" applyFont="1" applyFill="1" applyBorder="1" applyAlignment="1" applyProtection="1">
      <alignment horizontal="left"/>
    </xf>
    <xf numFmtId="7" fontId="28" fillId="0" borderId="25" xfId="0" applyNumberFormat="1" applyFont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center"/>
    </xf>
    <xf numFmtId="1" fontId="27" fillId="3" borderId="5" xfId="0" applyNumberFormat="1" applyFont="1" applyFill="1" applyBorder="1" applyAlignment="1" applyProtection="1">
      <alignment horizontal="right"/>
      <protection locked="0"/>
    </xf>
    <xf numFmtId="166" fontId="1" fillId="0" borderId="5" xfId="0" applyNumberFormat="1" applyFont="1" applyFill="1" applyBorder="1" applyAlignment="1" applyProtection="1">
      <alignment horizontal="center"/>
    </xf>
    <xf numFmtId="165" fontId="1" fillId="0" borderId="2" xfId="0" applyNumberFormat="1" applyFont="1" applyFill="1" applyBorder="1" applyAlignment="1" applyProtection="1">
      <alignment horizontal="center"/>
    </xf>
    <xf numFmtId="1" fontId="27" fillId="3" borderId="2" xfId="0" applyNumberFormat="1" applyFont="1" applyFill="1" applyBorder="1" applyAlignment="1" applyProtection="1">
      <alignment horizontal="right"/>
      <protection locked="0"/>
    </xf>
    <xf numFmtId="166" fontId="1" fillId="0" borderId="2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5" fillId="2" borderId="2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7" fontId="9" fillId="0" borderId="29" xfId="0" applyNumberFormat="1" applyFont="1" applyBorder="1" applyAlignment="1" applyProtection="1">
      <alignment horizontal="right"/>
    </xf>
    <xf numFmtId="7" fontId="9" fillId="0" borderId="31" xfId="0" applyNumberFormat="1" applyFont="1" applyBorder="1" applyAlignment="1" applyProtection="1">
      <alignment horizontal="right"/>
    </xf>
    <xf numFmtId="7" fontId="9" fillId="0" borderId="3" xfId="0" applyNumberFormat="1" applyFont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4" fillId="0" borderId="0" xfId="0" applyFont="1" applyAlignment="1" applyProtection="1"/>
    <xf numFmtId="0" fontId="34" fillId="0" borderId="0" xfId="0" applyFont="1" applyProtection="1"/>
    <xf numFmtId="0" fontId="14" fillId="0" borderId="0" xfId="0" applyFont="1" applyProtection="1"/>
    <xf numFmtId="176" fontId="11" fillId="0" borderId="14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37" fillId="0" borderId="0" xfId="0" applyFont="1" applyFill="1" applyProtection="1"/>
    <xf numFmtId="7" fontId="28" fillId="0" borderId="0" xfId="0" applyNumberFormat="1" applyFont="1" applyBorder="1" applyAlignment="1" applyProtection="1">
      <alignment horizontal="right"/>
    </xf>
    <xf numFmtId="172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/>
    <xf numFmtId="0" fontId="0" fillId="0" borderId="0" xfId="0" applyAlignment="1" applyProtection="1"/>
    <xf numFmtId="0" fontId="14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indent="1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/>
    <xf numFmtId="0" fontId="11" fillId="0" borderId="0" xfId="0" applyFont="1" applyAlignment="1" applyProtection="1">
      <alignment vertical="top" wrapText="1"/>
      <protection locked="0"/>
    </xf>
    <xf numFmtId="171" fontId="7" fillId="2" borderId="33" xfId="0" applyNumberFormat="1" applyFont="1" applyFill="1" applyBorder="1" applyAlignment="1">
      <alignment horizontal="left" vertical="center"/>
    </xf>
    <xf numFmtId="175" fontId="8" fillId="0" borderId="4" xfId="0" applyNumberFormat="1" applyFont="1" applyFill="1" applyBorder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center"/>
    </xf>
    <xf numFmtId="1" fontId="27" fillId="3" borderId="4" xfId="0" applyNumberFormat="1" applyFont="1" applyFill="1" applyBorder="1" applyAlignment="1" applyProtection="1">
      <alignment horizontal="right"/>
      <protection locked="0"/>
    </xf>
    <xf numFmtId="166" fontId="1" fillId="0" borderId="4" xfId="0" applyNumberFormat="1" applyFont="1" applyFill="1" applyBorder="1" applyAlignment="1" applyProtection="1">
      <alignment horizontal="center"/>
    </xf>
    <xf numFmtId="175" fontId="8" fillId="0" borderId="4" xfId="0" applyNumberFormat="1" applyFont="1" applyFill="1" applyBorder="1" applyAlignment="1" applyProtection="1">
      <alignment horizontal="right"/>
    </xf>
    <xf numFmtId="4" fontId="8" fillId="3" borderId="4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0" borderId="21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3" fontId="4" fillId="3" borderId="4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/>
    </xf>
    <xf numFmtId="3" fontId="4" fillId="0" borderId="0" xfId="0" applyNumberFormat="1" applyFont="1" applyFill="1" applyBorder="1" applyAlignment="1" applyProtection="1"/>
    <xf numFmtId="14" fontId="4" fillId="3" borderId="35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right" indent="1"/>
      <protection locked="0"/>
    </xf>
    <xf numFmtId="3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3" fontId="7" fillId="3" borderId="4" xfId="0" applyNumberFormat="1" applyFont="1" applyFill="1" applyBorder="1" applyAlignment="1" applyProtection="1">
      <alignment horizontal="right" indent="1"/>
      <protection locked="0"/>
    </xf>
    <xf numFmtId="0" fontId="8" fillId="0" borderId="0" xfId="0" applyFont="1" applyBorder="1" applyAlignment="1" applyProtection="1">
      <alignment horizontal="center" vertical="top" wrapText="1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3" fontId="7" fillId="3" borderId="4" xfId="0" applyNumberFormat="1" applyFont="1" applyFill="1" applyBorder="1" applyAlignment="1" applyProtection="1">
      <alignment horizontal="right" indent="2"/>
      <protection locked="0"/>
    </xf>
    <xf numFmtId="3" fontId="7" fillId="0" borderId="4" xfId="0" applyNumberFormat="1" applyFont="1" applyBorder="1" applyAlignment="1" applyProtection="1">
      <alignment horizontal="right" indent="1"/>
    </xf>
    <xf numFmtId="0" fontId="7" fillId="0" borderId="0" xfId="0" applyFont="1" applyBorder="1" applyAlignment="1" applyProtection="1"/>
    <xf numFmtId="3" fontId="4" fillId="3" borderId="37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right" indent="1"/>
    </xf>
    <xf numFmtId="0" fontId="0" fillId="0" borderId="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2" borderId="3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0" borderId="0" xfId="0" applyFill="1" applyBorder="1" applyAlignment="1"/>
    <xf numFmtId="0" fontId="7" fillId="2" borderId="3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/>
    </xf>
    <xf numFmtId="0" fontId="0" fillId="4" borderId="40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0" borderId="7" xfId="0" applyBorder="1" applyProtection="1"/>
    <xf numFmtId="49" fontId="0" fillId="0" borderId="40" xfId="0" applyNumberFormat="1" applyBorder="1" applyAlignment="1" applyProtection="1">
      <alignment horizontal="right" indent="1"/>
    </xf>
    <xf numFmtId="2" fontId="0" fillId="0" borderId="40" xfId="0" applyNumberFormat="1" applyBorder="1" applyAlignment="1" applyProtection="1">
      <alignment horizontal="right" indent="1"/>
    </xf>
    <xf numFmtId="3" fontId="53" fillId="3" borderId="4" xfId="0" applyNumberFormat="1" applyFont="1" applyFill="1" applyBorder="1" applyAlignment="1" applyProtection="1">
      <alignment horizontal="right" indent="1"/>
      <protection locked="0"/>
    </xf>
    <xf numFmtId="3" fontId="53" fillId="0" borderId="4" xfId="0" applyNumberFormat="1" applyFont="1" applyFill="1" applyBorder="1" applyAlignment="1" applyProtection="1">
      <alignment horizontal="right" indent="1"/>
    </xf>
    <xf numFmtId="177" fontId="53" fillId="0" borderId="4" xfId="0" applyNumberFormat="1" applyFont="1" applyFill="1" applyBorder="1" applyAlignment="1" applyProtection="1">
      <alignment horizontal="right" indent="2"/>
    </xf>
    <xf numFmtId="3" fontId="0" fillId="0" borderId="4" xfId="0" applyNumberFormat="1" applyBorder="1" applyAlignment="1" applyProtection="1">
      <alignment horizontal="right" indent="2"/>
    </xf>
    <xf numFmtId="3" fontId="0" fillId="0" borderId="40" xfId="0" applyNumberFormat="1" applyBorder="1" applyAlignment="1" applyProtection="1">
      <alignment horizontal="right" indent="1"/>
    </xf>
    <xf numFmtId="3" fontId="0" fillId="0" borderId="40" xfId="0" applyNumberFormat="1" applyBorder="1" applyAlignment="1" applyProtection="1">
      <alignment horizontal="right" indent="3"/>
    </xf>
    <xf numFmtId="167" fontId="0" fillId="0" borderId="31" xfId="0" applyNumberFormat="1" applyBorder="1" applyAlignment="1" applyProtection="1">
      <alignment horizontal="right" indent="2"/>
    </xf>
    <xf numFmtId="0" fontId="0" fillId="0" borderId="42" xfId="0" applyBorder="1" applyProtection="1"/>
    <xf numFmtId="0" fontId="0" fillId="0" borderId="43" xfId="0" applyBorder="1" applyProtection="1"/>
    <xf numFmtId="0" fontId="0" fillId="0" borderId="7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 textRotation="90"/>
    </xf>
    <xf numFmtId="0" fontId="4" fillId="0" borderId="42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textRotation="90"/>
    </xf>
    <xf numFmtId="0" fontId="0" fillId="0" borderId="7" xfId="0" applyBorder="1" applyAlignment="1" applyProtection="1">
      <alignment textRotation="90"/>
    </xf>
    <xf numFmtId="0" fontId="0" fillId="0" borderId="42" xfId="0" applyBorder="1" applyAlignment="1" applyProtection="1">
      <alignment textRotation="90"/>
    </xf>
    <xf numFmtId="0" fontId="0" fillId="0" borderId="43" xfId="0" applyBorder="1" applyAlignment="1" applyProtection="1">
      <alignment textRotation="90"/>
    </xf>
    <xf numFmtId="0" fontId="7" fillId="0" borderId="7" xfId="0" applyFont="1" applyBorder="1" applyAlignment="1" applyProtection="1">
      <alignment textRotation="90"/>
    </xf>
    <xf numFmtId="0" fontId="7" fillId="0" borderId="42" xfId="0" applyFont="1" applyBorder="1" applyAlignment="1" applyProtection="1">
      <alignment textRotation="90"/>
    </xf>
    <xf numFmtId="0" fontId="4" fillId="0" borderId="42" xfId="0" applyFont="1" applyBorder="1" applyAlignment="1" applyProtection="1">
      <alignment vertical="center" textRotation="90"/>
    </xf>
    <xf numFmtId="0" fontId="4" fillId="0" borderId="44" xfId="0" applyFont="1" applyBorder="1" applyAlignment="1" applyProtection="1">
      <alignment vertical="center" textRotation="90"/>
    </xf>
    <xf numFmtId="49" fontId="0" fillId="0" borderId="30" xfId="0" applyNumberFormat="1" applyBorder="1" applyAlignment="1" applyProtection="1">
      <alignment horizontal="right" indent="1"/>
    </xf>
    <xf numFmtId="1" fontId="0" fillId="3" borderId="2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 indent="1"/>
      <protection locked="0"/>
    </xf>
    <xf numFmtId="177" fontId="53" fillId="0" borderId="2" xfId="0" applyNumberFormat="1" applyFont="1" applyFill="1" applyBorder="1" applyAlignment="1" applyProtection="1">
      <alignment horizontal="right" indent="2"/>
    </xf>
    <xf numFmtId="3" fontId="0" fillId="0" borderId="2" xfId="0" applyNumberFormat="1" applyBorder="1" applyAlignment="1" applyProtection="1">
      <alignment horizontal="right" indent="2"/>
    </xf>
    <xf numFmtId="3" fontId="0" fillId="0" borderId="30" xfId="0" applyNumberFormat="1" applyBorder="1" applyAlignment="1" applyProtection="1">
      <alignment horizontal="right" indent="1"/>
    </xf>
    <xf numFmtId="167" fontId="0" fillId="0" borderId="3" xfId="0" applyNumberFormat="1" applyBorder="1" applyAlignment="1" applyProtection="1">
      <alignment horizontal="right" indent="2"/>
    </xf>
    <xf numFmtId="0" fontId="37" fillId="0" borderId="0" xfId="0" applyFont="1" applyFill="1" applyBorder="1"/>
    <xf numFmtId="1" fontId="0" fillId="0" borderId="45" xfId="0" applyNumberFormat="1" applyFill="1" applyBorder="1" applyAlignment="1" applyProtection="1">
      <alignment horizontal="right"/>
    </xf>
    <xf numFmtId="2" fontId="0" fillId="0" borderId="45" xfId="0" applyNumberFormat="1" applyFill="1" applyBorder="1" applyAlignment="1" applyProtection="1">
      <alignment horizontal="center"/>
    </xf>
    <xf numFmtId="3" fontId="0" fillId="0" borderId="45" xfId="0" applyNumberFormat="1" applyFill="1" applyBorder="1" applyAlignment="1" applyProtection="1">
      <alignment horizontal="right" indent="1"/>
    </xf>
    <xf numFmtId="3" fontId="0" fillId="0" borderId="45" xfId="0" applyNumberFormat="1" applyFill="1" applyBorder="1" applyAlignment="1" applyProtection="1">
      <alignment horizontal="right" indent="2"/>
    </xf>
    <xf numFmtId="0" fontId="0" fillId="0" borderId="18" xfId="0" applyBorder="1" applyProtection="1"/>
    <xf numFmtId="3" fontId="4" fillId="0" borderId="25" xfId="0" applyNumberFormat="1" applyFont="1" applyFill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right" indent="2"/>
    </xf>
    <xf numFmtId="0" fontId="0" fillId="0" borderId="46" xfId="0" applyBorder="1" applyProtection="1"/>
    <xf numFmtId="0" fontId="0" fillId="0" borderId="21" xfId="0" applyBorder="1" applyProtection="1"/>
    <xf numFmtId="0" fontId="7" fillId="0" borderId="0" xfId="0" applyFont="1" applyBorder="1" applyAlignment="1" applyProtection="1">
      <alignment horizontal="center"/>
    </xf>
    <xf numFmtId="0" fontId="49" fillId="0" borderId="0" xfId="0" applyFont="1" applyBorder="1" applyProtection="1"/>
    <xf numFmtId="0" fontId="27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27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3" fontId="4" fillId="0" borderId="4" xfId="0" applyNumberFormat="1" applyFont="1" applyBorder="1" applyAlignment="1" applyProtection="1">
      <alignment horizontal="center"/>
    </xf>
    <xf numFmtId="164" fontId="11" fillId="0" borderId="35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164" fontId="11" fillId="0" borderId="0" xfId="0" applyNumberFormat="1" applyFont="1" applyBorder="1" applyAlignment="1" applyProtection="1">
      <alignment horizontal="center"/>
    </xf>
    <xf numFmtId="0" fontId="0" fillId="0" borderId="47" xfId="0" applyBorder="1" applyProtection="1"/>
    <xf numFmtId="0" fontId="0" fillId="0" borderId="0" xfId="0" applyAlignment="1">
      <alignment horizontal="right" indent="3"/>
    </xf>
    <xf numFmtId="0" fontId="7" fillId="0" borderId="0" xfId="0" applyFont="1" applyAlignment="1"/>
    <xf numFmtId="3" fontId="7" fillId="0" borderId="0" xfId="0" applyNumberFormat="1" applyFont="1" applyAlignment="1">
      <alignment horizontal="right" indent="3"/>
    </xf>
    <xf numFmtId="0" fontId="54" fillId="0" borderId="0" xfId="0" applyFont="1" applyBorder="1" applyAlignment="1" applyProtection="1">
      <alignment vertical="center"/>
    </xf>
    <xf numFmtId="0" fontId="5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4" fillId="2" borderId="48" xfId="0" applyFont="1" applyFill="1" applyBorder="1" applyAlignment="1" applyProtection="1">
      <alignment vertical="center" textRotation="90"/>
    </xf>
    <xf numFmtId="49" fontId="0" fillId="0" borderId="45" xfId="0" applyNumberFormat="1" applyBorder="1" applyAlignment="1" applyProtection="1">
      <alignment horizontal="right" indent="1"/>
    </xf>
    <xf numFmtId="1" fontId="0" fillId="0" borderId="45" xfId="0" applyNumberFormat="1" applyFill="1" applyBorder="1" applyAlignment="1" applyProtection="1">
      <alignment horizontal="center"/>
    </xf>
    <xf numFmtId="3" fontId="0" fillId="0" borderId="49" xfId="0" applyNumberFormat="1" applyFill="1" applyBorder="1" applyAlignment="1" applyProtection="1">
      <alignment horizontal="right" indent="3"/>
    </xf>
    <xf numFmtId="167" fontId="0" fillId="0" borderId="20" xfId="0" applyNumberFormat="1" applyBorder="1" applyAlignment="1" applyProtection="1">
      <alignment horizontal="right" indent="2"/>
    </xf>
    <xf numFmtId="3" fontId="4" fillId="0" borderId="25" xfId="0" applyNumberFormat="1" applyFont="1" applyBorder="1" applyAlignment="1" applyProtection="1">
      <alignment horizontal="center"/>
    </xf>
    <xf numFmtId="0" fontId="27" fillId="0" borderId="46" xfId="0" applyFont="1" applyBorder="1" applyProtection="1"/>
    <xf numFmtId="0" fontId="4" fillId="0" borderId="35" xfId="0" applyFont="1" applyBorder="1" applyAlignment="1" applyProtection="1">
      <alignment horizontal="center"/>
    </xf>
    <xf numFmtId="3" fontId="11" fillId="0" borderId="37" xfId="0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right" indent="3"/>
    </xf>
    <xf numFmtId="0" fontId="7" fillId="0" borderId="14" xfId="0" applyFont="1" applyBorder="1" applyProtection="1"/>
    <xf numFmtId="0" fontId="0" fillId="0" borderId="0" xfId="0" applyAlignment="1" applyProtection="1">
      <alignment horizontal="right" indent="3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17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8" fillId="0" borderId="52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3" fontId="27" fillId="3" borderId="53" xfId="0" applyNumberFormat="1" applyFont="1" applyFill="1" applyBorder="1" applyAlignment="1" applyProtection="1">
      <alignment horizontal="center" vertical="center"/>
      <protection locked="0"/>
    </xf>
    <xf numFmtId="164" fontId="27" fillId="0" borderId="53" xfId="0" applyNumberFormat="1" applyFont="1" applyBorder="1" applyAlignment="1" applyProtection="1">
      <alignment horizontal="center" vertical="center" wrapText="1"/>
    </xf>
    <xf numFmtId="164" fontId="4" fillId="0" borderId="54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3" fontId="27" fillId="3" borderId="4" xfId="0" applyNumberFormat="1" applyFont="1" applyFill="1" applyBorder="1" applyAlignment="1" applyProtection="1">
      <alignment horizontal="center" vertical="center"/>
      <protection locked="0"/>
    </xf>
    <xf numFmtId="164" fontId="27" fillId="0" borderId="4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3" fontId="27" fillId="3" borderId="2" xfId="0" applyNumberFormat="1" applyFont="1" applyFill="1" applyBorder="1" applyAlignment="1" applyProtection="1">
      <alignment horizontal="center" vertical="center"/>
      <protection locked="0"/>
    </xf>
    <xf numFmtId="164" fontId="27" fillId="0" borderId="2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164" fontId="27" fillId="0" borderId="5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/>
    <xf numFmtId="0" fontId="49" fillId="0" borderId="0" xfId="0" applyFont="1" applyFill="1" applyBorder="1" applyAlignment="1" applyProtection="1">
      <alignment horizontal="left" vertical="center"/>
    </xf>
    <xf numFmtId="2" fontId="4" fillId="0" borderId="41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168" fontId="7" fillId="0" borderId="17" xfId="0" applyNumberFormat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top" wrapText="1"/>
    </xf>
    <xf numFmtId="0" fontId="49" fillId="0" borderId="4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0" fontId="8" fillId="0" borderId="17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horizontal="left" vertical="center"/>
    </xf>
    <xf numFmtId="3" fontId="0" fillId="0" borderId="22" xfId="0" applyNumberFormat="1" applyFill="1" applyBorder="1" applyAlignment="1" applyProtection="1">
      <alignment horizontal="right" indent="3"/>
    </xf>
    <xf numFmtId="1" fontId="8" fillId="3" borderId="40" xfId="0" applyNumberFormat="1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right" vertical="center" inden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vertical="center" wrapText="1"/>
    </xf>
    <xf numFmtId="0" fontId="52" fillId="0" borderId="10" xfId="0" applyFont="1" applyFill="1" applyBorder="1" applyAlignment="1" applyProtection="1">
      <alignment vertical="center" wrapText="1"/>
    </xf>
    <xf numFmtId="164" fontId="7" fillId="0" borderId="0" xfId="0" applyNumberFormat="1" applyFont="1" applyBorder="1" applyAlignment="1" applyProtection="1">
      <alignment horizontal="center"/>
    </xf>
    <xf numFmtId="0" fontId="52" fillId="0" borderId="8" xfId="0" applyFont="1" applyFill="1" applyBorder="1" applyAlignment="1" applyProtection="1">
      <alignment vertical="center" wrapText="1"/>
    </xf>
    <xf numFmtId="0" fontId="7" fillId="2" borderId="40" xfId="0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right" indent="1"/>
    </xf>
    <xf numFmtId="0" fontId="1" fillId="0" borderId="0" xfId="0" applyFont="1" applyAlignment="1" applyProtection="1">
      <alignment vertical="top"/>
    </xf>
    <xf numFmtId="3" fontId="27" fillId="0" borderId="5" xfId="0" applyNumberFormat="1" applyFont="1" applyBorder="1" applyAlignment="1" applyProtection="1">
      <alignment horizontal="right" indent="1"/>
    </xf>
    <xf numFmtId="3" fontId="27" fillId="0" borderId="4" xfId="0" applyNumberFormat="1" applyFont="1" applyBorder="1" applyAlignment="1" applyProtection="1">
      <alignment horizontal="right" indent="1"/>
    </xf>
    <xf numFmtId="3" fontId="27" fillId="0" borderId="2" xfId="0" applyNumberFormat="1" applyFont="1" applyBorder="1" applyAlignment="1" applyProtection="1">
      <alignment horizontal="right" indent="1"/>
    </xf>
    <xf numFmtId="174" fontId="9" fillId="0" borderId="0" xfId="0" applyNumberFormat="1" applyFont="1" applyFill="1" applyBorder="1" applyAlignment="1" applyProtection="1"/>
    <xf numFmtId="0" fontId="18" fillId="0" borderId="6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left" indent="2"/>
    </xf>
    <xf numFmtId="0" fontId="0" fillId="0" borderId="0" xfId="0" applyAlignment="1" applyProtection="1">
      <alignment horizontal="right"/>
    </xf>
    <xf numFmtId="0" fontId="3" fillId="0" borderId="0" xfId="0" applyFont="1" applyFill="1"/>
    <xf numFmtId="14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0" fontId="9" fillId="0" borderId="0" xfId="0" applyFont="1" applyAlignment="1" applyProtection="1">
      <alignment horizontal="left" indent="2"/>
    </xf>
    <xf numFmtId="14" fontId="9" fillId="0" borderId="0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4" fillId="3" borderId="35" xfId="0" applyNumberFormat="1" applyFont="1" applyFill="1" applyBorder="1" applyAlignment="1" applyProtection="1">
      <alignment horizontal="center"/>
      <protection locked="0"/>
    </xf>
    <xf numFmtId="3" fontId="27" fillId="0" borderId="53" xfId="0" applyNumberFormat="1" applyFont="1" applyBorder="1" applyAlignment="1" applyProtection="1">
      <alignment horizontal="center" vertical="center" wrapText="1"/>
    </xf>
    <xf numFmtId="3" fontId="27" fillId="0" borderId="4" xfId="0" applyNumberFormat="1" applyFont="1" applyBorder="1" applyAlignment="1" applyProtection="1">
      <alignment horizontal="center" vertical="center" wrapText="1"/>
    </xf>
    <xf numFmtId="3" fontId="27" fillId="0" borderId="2" xfId="0" applyNumberFormat="1" applyFont="1" applyBorder="1" applyAlignment="1" applyProtection="1">
      <alignment horizontal="center" vertical="center" wrapText="1"/>
    </xf>
    <xf numFmtId="3" fontId="27" fillId="0" borderId="5" xfId="0" applyNumberFormat="1" applyFont="1" applyBorder="1" applyAlignment="1" applyProtection="1">
      <alignment horizontal="center" vertical="center" wrapText="1"/>
    </xf>
    <xf numFmtId="167" fontId="27" fillId="0" borderId="53" xfId="0" applyNumberFormat="1" applyFont="1" applyBorder="1" applyAlignment="1" applyProtection="1">
      <alignment horizontal="center" vertical="center" wrapText="1"/>
    </xf>
    <xf numFmtId="167" fontId="27" fillId="0" borderId="4" xfId="0" applyNumberFormat="1" applyFont="1" applyBorder="1" applyAlignment="1" applyProtection="1">
      <alignment horizontal="center" vertical="center" wrapText="1"/>
    </xf>
    <xf numFmtId="167" fontId="27" fillId="0" borderId="2" xfId="0" applyNumberFormat="1" applyFont="1" applyBorder="1" applyAlignment="1" applyProtection="1">
      <alignment horizontal="center" vertical="center" wrapText="1"/>
    </xf>
    <xf numFmtId="167" fontId="27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7" fillId="0" borderId="0" xfId="0" applyFont="1"/>
    <xf numFmtId="0" fontId="7" fillId="0" borderId="59" xfId="0" applyFont="1" applyFill="1" applyBorder="1" applyAlignment="1" applyProtection="1">
      <alignment horizontal="center" vertical="center" wrapText="1"/>
    </xf>
    <xf numFmtId="49" fontId="35" fillId="0" borderId="0" xfId="0" applyNumberFormat="1" applyFont="1" applyAlignment="1" applyProtection="1">
      <alignment horizontal="left" vertical="top"/>
    </xf>
    <xf numFmtId="14" fontId="9" fillId="6" borderId="10" xfId="0" applyNumberFormat="1" applyFont="1" applyFill="1" applyBorder="1" applyAlignment="1" applyProtection="1">
      <alignment horizontal="center" vertical="distributed" wrapText="1"/>
      <protection locked="0"/>
    </xf>
    <xf numFmtId="0" fontId="9" fillId="0" borderId="0" xfId="0" applyFont="1" applyFill="1" applyBorder="1" applyAlignment="1" applyProtection="1">
      <alignment horizontal="left" indent="2"/>
    </xf>
    <xf numFmtId="0" fontId="68" fillId="0" borderId="0" xfId="0" applyFont="1" applyAlignment="1">
      <alignment horizontal="center"/>
    </xf>
    <xf numFmtId="0" fontId="27" fillId="0" borderId="60" xfId="0" applyFont="1" applyBorder="1" applyProtection="1"/>
    <xf numFmtId="0" fontId="27" fillId="0" borderId="8" xfId="0" applyFont="1" applyBorder="1" applyProtection="1"/>
    <xf numFmtId="0" fontId="27" fillId="0" borderId="12" xfId="0" applyFont="1" applyBorder="1" applyProtection="1"/>
    <xf numFmtId="0" fontId="27" fillId="0" borderId="17" xfId="0" applyFont="1" applyBorder="1" applyProtection="1"/>
    <xf numFmtId="0" fontId="27" fillId="0" borderId="32" xfId="0" applyFont="1" applyBorder="1" applyProtection="1"/>
    <xf numFmtId="0" fontId="27" fillId="0" borderId="10" xfId="0" applyFont="1" applyBorder="1" applyProtection="1"/>
    <xf numFmtId="0" fontId="27" fillId="0" borderId="9" xfId="0" applyFont="1" applyBorder="1" applyProtection="1"/>
    <xf numFmtId="0" fontId="9" fillId="0" borderId="40" xfId="0" applyFont="1" applyBorder="1" applyProtection="1"/>
    <xf numFmtId="0" fontId="27" fillId="0" borderId="33" xfId="0" applyFont="1" applyBorder="1" applyProtection="1"/>
    <xf numFmtId="0" fontId="27" fillId="0" borderId="55" xfId="0" applyFont="1" applyBorder="1" applyProtection="1"/>
    <xf numFmtId="0" fontId="9" fillId="0" borderId="33" xfId="0" applyFont="1" applyBorder="1" applyProtection="1"/>
    <xf numFmtId="0" fontId="9" fillId="0" borderId="10" xfId="0" applyFont="1" applyBorder="1" applyProtection="1"/>
    <xf numFmtId="0" fontId="9" fillId="0" borderId="8" xfId="0" applyFont="1" applyBorder="1" applyProtection="1"/>
    <xf numFmtId="0" fontId="27" fillId="0" borderId="6" xfId="0" applyFont="1" applyBorder="1" applyProtection="1"/>
    <xf numFmtId="0" fontId="9" fillId="0" borderId="3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left"/>
    </xf>
    <xf numFmtId="0" fontId="59" fillId="7" borderId="13" xfId="0" applyFont="1" applyFill="1" applyBorder="1" applyAlignment="1" applyProtection="1">
      <alignment horizontal="center"/>
    </xf>
    <xf numFmtId="0" fontId="60" fillId="7" borderId="10" xfId="0" applyFont="1" applyFill="1" applyBorder="1" applyAlignment="1" applyProtection="1">
      <alignment horizontal="center"/>
    </xf>
    <xf numFmtId="0" fontId="60" fillId="7" borderId="9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Alignment="1" applyProtection="1">
      <alignment horizontal="left" indent="4"/>
    </xf>
    <xf numFmtId="0" fontId="27" fillId="8" borderId="40" xfId="0" applyFont="1" applyFill="1" applyBorder="1" applyProtection="1"/>
    <xf numFmtId="0" fontId="27" fillId="8" borderId="33" xfId="0" applyFont="1" applyFill="1" applyBorder="1" applyProtection="1"/>
    <xf numFmtId="0" fontId="27" fillId="8" borderId="33" xfId="0" applyFont="1" applyFill="1" applyBorder="1" applyAlignment="1" applyProtection="1"/>
    <xf numFmtId="0" fontId="27" fillId="8" borderId="55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14" fontId="9" fillId="0" borderId="8" xfId="0" applyNumberFormat="1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60" fillId="0" borderId="10" xfId="0" applyFont="1" applyBorder="1" applyProtection="1"/>
    <xf numFmtId="0" fontId="4" fillId="0" borderId="40" xfId="0" applyFont="1" applyBorder="1" applyAlignment="1" applyProtection="1">
      <alignment horizontal="center"/>
    </xf>
    <xf numFmtId="0" fontId="27" fillId="0" borderId="10" xfId="0" applyFont="1" applyFill="1" applyBorder="1" applyProtection="1"/>
    <xf numFmtId="4" fontId="8" fillId="3" borderId="5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61" xfId="0" applyNumberFormat="1" applyFont="1" applyFill="1" applyBorder="1" applyAlignment="1" applyProtection="1">
      <alignment horizontal="right" vertical="center" indent="1"/>
      <protection locked="0"/>
    </xf>
    <xf numFmtId="1" fontId="8" fillId="3" borderId="33" xfId="0" applyNumberFormat="1" applyFont="1" applyFill="1" applyBorder="1" applyAlignment="1" applyProtection="1">
      <alignment horizontal="right" vertical="center" indent="1"/>
      <protection locked="0"/>
    </xf>
    <xf numFmtId="1" fontId="8" fillId="3" borderId="62" xfId="0" applyNumberFormat="1" applyFont="1" applyFill="1" applyBorder="1" applyAlignment="1" applyProtection="1">
      <alignment horizontal="right" vertical="center" indent="1"/>
      <protection locked="0"/>
    </xf>
    <xf numFmtId="10" fontId="8" fillId="0" borderId="5" xfId="0" applyNumberFormat="1" applyFont="1" applyBorder="1" applyAlignment="1" applyProtection="1">
      <alignment horizontal="right" vertical="center" wrapText="1" indent="2"/>
    </xf>
    <xf numFmtId="0" fontId="9" fillId="0" borderId="3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0" fontId="8" fillId="0" borderId="29" xfId="0" applyNumberFormat="1" applyFont="1" applyBorder="1" applyAlignment="1" applyProtection="1">
      <alignment horizontal="right" vertical="center" wrapText="1" indent="2"/>
    </xf>
    <xf numFmtId="10" fontId="8" fillId="0" borderId="4" xfId="0" applyNumberFormat="1" applyFont="1" applyBorder="1" applyAlignment="1" applyProtection="1">
      <alignment horizontal="right" vertical="center" wrapText="1" indent="2"/>
    </xf>
    <xf numFmtId="10" fontId="8" fillId="0" borderId="31" xfId="0" applyNumberFormat="1" applyFont="1" applyBorder="1" applyAlignment="1" applyProtection="1">
      <alignment horizontal="right" vertical="center" wrapText="1" indent="2"/>
    </xf>
    <xf numFmtId="10" fontId="8" fillId="0" borderId="2" xfId="0" applyNumberFormat="1" applyFont="1" applyBorder="1" applyAlignment="1" applyProtection="1">
      <alignment horizontal="right" vertical="center" wrapText="1" indent="2"/>
    </xf>
    <xf numFmtId="10" fontId="8" fillId="0" borderId="3" xfId="0" applyNumberFormat="1" applyFont="1" applyBorder="1" applyAlignment="1" applyProtection="1">
      <alignment horizontal="right" vertical="center" wrapText="1" indent="2"/>
    </xf>
    <xf numFmtId="175" fontId="8" fillId="0" borderId="26" xfId="0" applyNumberFormat="1" applyFont="1" applyFill="1" applyBorder="1" applyAlignment="1" applyProtection="1">
      <alignment horizontal="right"/>
    </xf>
    <xf numFmtId="0" fontId="11" fillId="3" borderId="35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left" vertical="top" wrapText="1"/>
    </xf>
    <xf numFmtId="0" fontId="69" fillId="0" borderId="0" xfId="0" applyFont="1"/>
    <xf numFmtId="0" fontId="8" fillId="0" borderId="22" xfId="0" applyFont="1" applyFill="1" applyBorder="1" applyAlignment="1" applyProtection="1">
      <alignment vertical="top" wrapText="1"/>
    </xf>
    <xf numFmtId="0" fontId="8" fillId="0" borderId="65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vertical="top" wrapText="1"/>
    </xf>
    <xf numFmtId="0" fontId="4" fillId="0" borderId="0" xfId="0" quotePrefix="1" applyNumberFormat="1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top" wrapText="1"/>
    </xf>
    <xf numFmtId="0" fontId="8" fillId="0" borderId="32" xfId="0" applyFont="1" applyFill="1" applyBorder="1" applyAlignment="1" applyProtection="1">
      <alignment vertical="top" wrapText="1"/>
    </xf>
    <xf numFmtId="0" fontId="4" fillId="0" borderId="26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7" fillId="0" borderId="56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7" fillId="0" borderId="63" xfId="0" applyFont="1" applyFill="1" applyBorder="1" applyAlignment="1" applyProtection="1">
      <alignment vertical="center" wrapText="1"/>
    </xf>
    <xf numFmtId="171" fontId="8" fillId="3" borderId="1" xfId="0" applyNumberFormat="1" applyFont="1" applyFill="1" applyBorder="1" applyAlignment="1" applyProtection="1">
      <alignment horizontal="right" vertical="top" wrapText="1" indent="1"/>
      <protection locked="0"/>
    </xf>
    <xf numFmtId="0" fontId="8" fillId="0" borderId="47" xfId="0" applyFont="1" applyFill="1" applyBorder="1" applyAlignment="1" applyProtection="1">
      <alignment horizontal="center" vertical="top" wrapText="1"/>
    </xf>
    <xf numFmtId="0" fontId="7" fillId="0" borderId="56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 wrapText="1"/>
    </xf>
    <xf numFmtId="0" fontId="7" fillId="0" borderId="63" xfId="0" applyFont="1" applyFill="1" applyBorder="1" applyAlignment="1" applyProtection="1">
      <alignment horizontal="left" wrapText="1"/>
    </xf>
    <xf numFmtId="0" fontId="8" fillId="0" borderId="19" xfId="0" applyFont="1" applyFill="1" applyBorder="1" applyAlignment="1" applyProtection="1">
      <alignment wrapText="1"/>
    </xf>
    <xf numFmtId="0" fontId="8" fillId="0" borderId="22" xfId="0" applyFont="1" applyFill="1" applyBorder="1" applyAlignment="1" applyProtection="1">
      <alignment wrapText="1"/>
    </xf>
    <xf numFmtId="0" fontId="8" fillId="0" borderId="65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left" vertical="top" wrapText="1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24" xfId="0" applyFont="1" applyFill="1" applyBorder="1" applyAlignment="1" applyProtection="1">
      <alignment horizontal="left" vertical="top" wrapText="1"/>
    </xf>
    <xf numFmtId="0" fontId="9" fillId="0" borderId="34" xfId="0" applyFont="1" applyFill="1" applyBorder="1" applyAlignment="1" applyProtection="1">
      <alignment horizontal="left" vertical="top" wrapText="1"/>
    </xf>
    <xf numFmtId="0" fontId="9" fillId="0" borderId="34" xfId="0" applyFont="1" applyBorder="1" applyAlignment="1" applyProtection="1">
      <alignment horizontal="left"/>
    </xf>
    <xf numFmtId="0" fontId="9" fillId="0" borderId="59" xfId="0" applyFont="1" applyFill="1" applyBorder="1" applyAlignment="1" applyProtection="1">
      <alignment horizontal="left" vertical="top" wrapText="1"/>
    </xf>
    <xf numFmtId="0" fontId="4" fillId="0" borderId="34" xfId="0" applyFont="1" applyFill="1" applyBorder="1" applyAlignment="1" applyProtection="1">
      <alignment horizontal="left" wrapText="1"/>
    </xf>
    <xf numFmtId="10" fontId="9" fillId="0" borderId="5" xfId="0" applyNumberFormat="1" applyFont="1" applyFill="1" applyBorder="1" applyAlignment="1" applyProtection="1">
      <alignment horizontal="right" wrapText="1" indent="1"/>
    </xf>
    <xf numFmtId="10" fontId="9" fillId="0" borderId="4" xfId="0" applyNumberFormat="1" applyFont="1" applyFill="1" applyBorder="1" applyAlignment="1" applyProtection="1">
      <alignment horizontal="right" wrapText="1" indent="1"/>
    </xf>
    <xf numFmtId="10" fontId="9" fillId="0" borderId="2" xfId="0" applyNumberFormat="1" applyFont="1" applyFill="1" applyBorder="1" applyAlignment="1" applyProtection="1">
      <alignment horizontal="right" wrapText="1" indent="1"/>
    </xf>
    <xf numFmtId="170" fontId="4" fillId="0" borderId="4" xfId="0" applyNumberFormat="1" applyFont="1" applyBorder="1" applyAlignment="1" applyProtection="1"/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vertical="center"/>
    </xf>
    <xf numFmtId="0" fontId="11" fillId="2" borderId="33" xfId="0" applyFont="1" applyFill="1" applyBorder="1" applyAlignment="1" applyProtection="1">
      <alignment vertical="center"/>
    </xf>
    <xf numFmtId="0" fontId="11" fillId="0" borderId="14" xfId="0" quotePrefix="1" applyNumberFormat="1" applyFont="1" applyFill="1" applyBorder="1" applyAlignment="1" applyProtection="1">
      <alignment vertical="center"/>
    </xf>
    <xf numFmtId="170" fontId="4" fillId="0" borderId="4" xfId="0" applyNumberFormat="1" applyFont="1" applyBorder="1" applyProtection="1"/>
    <xf numFmtId="7" fontId="0" fillId="0" borderId="0" xfId="0" applyNumberFormat="1"/>
    <xf numFmtId="0" fontId="4" fillId="2" borderId="26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3" fontId="4" fillId="0" borderId="45" xfId="0" applyNumberFormat="1" applyFont="1" applyBorder="1" applyAlignment="1" applyProtection="1">
      <alignment horizontal="right" vertical="top" wrapText="1" indent="3"/>
    </xf>
    <xf numFmtId="0" fontId="27" fillId="2" borderId="17" xfId="0" applyFont="1" applyFill="1" applyBorder="1" applyAlignment="1" applyProtection="1">
      <alignment vertical="center" wrapText="1"/>
    </xf>
    <xf numFmtId="0" fontId="27" fillId="2" borderId="0" xfId="0" applyFont="1" applyFill="1" applyBorder="1" applyAlignment="1" applyProtection="1">
      <alignment vertical="center" wrapText="1"/>
    </xf>
    <xf numFmtId="0" fontId="27" fillId="2" borderId="10" xfId="0" applyFont="1" applyFill="1" applyBorder="1" applyAlignment="1" applyProtection="1"/>
    <xf numFmtId="0" fontId="27" fillId="2" borderId="9" xfId="0" applyFont="1" applyFill="1" applyBorder="1" applyAlignment="1" applyProtection="1"/>
    <xf numFmtId="0" fontId="4" fillId="2" borderId="13" xfId="0" applyFont="1" applyFill="1" applyBorder="1" applyAlignment="1" applyProtection="1"/>
    <xf numFmtId="0" fontId="4" fillId="2" borderId="32" xfId="0" applyFont="1" applyFill="1" applyBorder="1" applyAlignment="1" applyProtection="1">
      <alignment horizontal="right" vertical="center" indent="1"/>
    </xf>
    <xf numFmtId="0" fontId="54" fillId="2" borderId="8" xfId="0" applyFont="1" applyFill="1" applyBorder="1" applyAlignment="1" applyProtection="1">
      <alignment horizontal="center"/>
    </xf>
    <xf numFmtId="3" fontId="9" fillId="0" borderId="26" xfId="0" applyNumberFormat="1" applyFont="1" applyBorder="1" applyAlignment="1" applyProtection="1">
      <alignment horizontal="right" vertical="center" indent="2"/>
    </xf>
    <xf numFmtId="3" fontId="9" fillId="0" borderId="2" xfId="0" applyNumberFormat="1" applyFont="1" applyBorder="1" applyAlignment="1" applyProtection="1">
      <alignment horizontal="right" vertical="center" indent="2"/>
    </xf>
    <xf numFmtId="0" fontId="25" fillId="0" borderId="0" xfId="0" applyFont="1" applyBorder="1"/>
    <xf numFmtId="0" fontId="32" fillId="0" borderId="0" xfId="0" applyFont="1" applyBorder="1"/>
    <xf numFmtId="0" fontId="9" fillId="3" borderId="5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4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6" xfId="0" applyNumberFormat="1" applyFont="1" applyFill="1" applyBorder="1" applyAlignment="1" applyProtection="1">
      <alignment horizontal="right" vertical="top" wrapText="1" indent="7"/>
      <protection locked="0"/>
    </xf>
    <xf numFmtId="3" fontId="4" fillId="0" borderId="45" xfId="0" applyNumberFormat="1" applyFont="1" applyBorder="1" applyAlignment="1" applyProtection="1">
      <alignment horizontal="right" vertical="top" wrapText="1" indent="7"/>
    </xf>
    <xf numFmtId="0" fontId="8" fillId="0" borderId="0" xfId="1" applyProtection="1"/>
    <xf numFmtId="0" fontId="8" fillId="0" borderId="0" xfId="1"/>
    <xf numFmtId="0" fontId="11" fillId="0" borderId="0" xfId="1" applyFont="1" applyBorder="1" applyAlignment="1" applyProtection="1">
      <alignment vertical="center"/>
    </xf>
    <xf numFmtId="0" fontId="4" fillId="2" borderId="10" xfId="1" applyFont="1" applyFill="1" applyBorder="1" applyAlignment="1" applyProtection="1">
      <alignment vertical="center"/>
    </xf>
    <xf numFmtId="0" fontId="12" fillId="0" borderId="0" xfId="0" applyFont="1"/>
    <xf numFmtId="0" fontId="12" fillId="7" borderId="13" xfId="1" applyFont="1" applyFill="1" applyBorder="1" applyAlignment="1" applyProtection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54" fillId="7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center"/>
    </xf>
    <xf numFmtId="0" fontId="4" fillId="2" borderId="33" xfId="1" applyFont="1" applyFill="1" applyBorder="1" applyAlignment="1" applyProtection="1">
      <alignment vertical="center"/>
    </xf>
    <xf numFmtId="0" fontId="4" fillId="2" borderId="55" xfId="1" applyFont="1" applyFill="1" applyBorder="1" applyAlignment="1" applyProtection="1">
      <alignment vertical="center"/>
    </xf>
    <xf numFmtId="0" fontId="8" fillId="0" borderId="0" xfId="1" applyBorder="1"/>
    <xf numFmtId="49" fontId="11" fillId="0" borderId="0" xfId="0" applyNumberFormat="1" applyFont="1" applyAlignment="1" applyProtection="1">
      <alignment vertical="top" wrapText="1"/>
      <protection locked="0"/>
    </xf>
    <xf numFmtId="170" fontId="12" fillId="0" borderId="10" xfId="0" applyNumberFormat="1" applyFont="1" applyFill="1" applyBorder="1" applyAlignment="1" applyProtection="1">
      <alignment horizontal="right" vertical="distributed" wrapText="1" indent="1"/>
    </xf>
    <xf numFmtId="0" fontId="12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49" fontId="11" fillId="0" borderId="0" xfId="0" applyNumberFormat="1" applyFont="1" applyAlignment="1" applyProtection="1"/>
    <xf numFmtId="49" fontId="11" fillId="0" borderId="0" xfId="0" applyNumberFormat="1" applyFont="1" applyProtection="1"/>
    <xf numFmtId="0" fontId="72" fillId="0" borderId="0" xfId="0" applyFont="1" applyAlignment="1">
      <alignment horizontal="left" vertical="center" readingOrder="1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/>
    </xf>
    <xf numFmtId="0" fontId="49" fillId="2" borderId="8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center" vertical="center"/>
      <protection locked="0"/>
    </xf>
    <xf numFmtId="1" fontId="9" fillId="0" borderId="33" xfId="0" applyNumberFormat="1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64" fillId="0" borderId="0" xfId="0" applyFont="1" applyProtection="1"/>
    <xf numFmtId="0" fontId="64" fillId="0" borderId="0" xfId="0" applyFont="1" applyAlignment="1" applyProtection="1">
      <alignment horizontal="left"/>
    </xf>
    <xf numFmtId="7" fontId="4" fillId="3" borderId="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12" fillId="0" borderId="17" xfId="0" applyFont="1" applyBorder="1" applyProtection="1"/>
    <xf numFmtId="1" fontId="12" fillId="0" borderId="0" xfId="0" applyNumberFormat="1" applyFont="1" applyBorder="1" applyAlignment="1" applyProtection="1">
      <alignment horizontal="left"/>
    </xf>
    <xf numFmtId="0" fontId="64" fillId="0" borderId="0" xfId="0" applyFont="1" applyBorder="1" applyAlignment="1" applyProtection="1"/>
    <xf numFmtId="0" fontId="4" fillId="0" borderId="4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2" borderId="84" xfId="0" applyFill="1" applyBorder="1" applyProtection="1"/>
    <xf numFmtId="0" fontId="11" fillId="7" borderId="86" xfId="0" applyFont="1" applyFill="1" applyBorder="1" applyAlignment="1" applyProtection="1">
      <alignment vertical="center"/>
    </xf>
    <xf numFmtId="0" fontId="11" fillId="7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176" fontId="11" fillId="3" borderId="10" xfId="0" applyNumberFormat="1" applyFont="1" applyFill="1" applyBorder="1" applyAlignment="1" applyProtection="1">
      <alignment horizontal="right" indent="1"/>
      <protection locked="0"/>
    </xf>
    <xf numFmtId="0" fontId="47" fillId="0" borderId="0" xfId="0" applyFont="1" applyAlignment="1" applyProtection="1">
      <alignment horizontal="center"/>
    </xf>
    <xf numFmtId="0" fontId="11" fillId="2" borderId="87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1" fontId="11" fillId="6" borderId="4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/>
    </xf>
    <xf numFmtId="0" fontId="74" fillId="0" borderId="17" xfId="0" applyFont="1" applyBorder="1" applyAlignment="1" applyProtection="1">
      <alignment horizontal="left" indent="1"/>
    </xf>
    <xf numFmtId="176" fontId="11" fillId="0" borderId="22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87" xfId="0" applyFont="1" applyFill="1" applyBorder="1" applyAlignment="1" applyProtection="1">
      <alignment horizontal="center" vertical="center" wrapText="1"/>
    </xf>
    <xf numFmtId="0" fontId="68" fillId="0" borderId="6" xfId="0" applyFont="1" applyBorder="1" applyAlignment="1" applyProtection="1">
      <alignment horizontal="center"/>
    </xf>
    <xf numFmtId="0" fontId="69" fillId="0" borderId="6" xfId="0" applyFont="1" applyBorder="1" applyProtection="1"/>
    <xf numFmtId="0" fontId="68" fillId="0" borderId="26" xfId="0" applyFont="1" applyBorder="1" applyAlignment="1" applyProtection="1">
      <alignment horizontal="center"/>
    </xf>
    <xf numFmtId="0" fontId="69" fillId="0" borderId="10" xfId="0" applyFont="1" applyBorder="1" applyProtection="1"/>
    <xf numFmtId="0" fontId="68" fillId="0" borderId="40" xfId="0" applyFont="1" applyBorder="1" applyAlignment="1" applyProtection="1">
      <alignment horizontal="center"/>
    </xf>
    <xf numFmtId="0" fontId="69" fillId="0" borderId="40" xfId="0" applyFont="1" applyBorder="1" applyProtection="1"/>
    <xf numFmtId="0" fontId="69" fillId="0" borderId="60" xfId="0" applyFont="1" applyBorder="1" applyProtection="1"/>
    <xf numFmtId="0" fontId="71" fillId="0" borderId="0" xfId="0" applyFont="1" applyBorder="1" applyProtection="1"/>
    <xf numFmtId="0" fontId="69" fillId="0" borderId="17" xfId="0" applyFont="1" applyBorder="1" applyProtection="1"/>
    <xf numFmtId="0" fontId="70" fillId="0" borderId="0" xfId="0" applyFont="1" applyBorder="1" applyAlignment="1" applyProtection="1">
      <alignment horizontal="center"/>
    </xf>
    <xf numFmtId="0" fontId="69" fillId="0" borderId="0" xfId="0" applyFont="1" applyBorder="1" applyAlignment="1" applyProtection="1">
      <alignment horizontal="center"/>
    </xf>
    <xf numFmtId="0" fontId="69" fillId="0" borderId="13" xfId="0" applyFont="1" applyBorder="1" applyProtection="1"/>
    <xf numFmtId="0" fontId="69" fillId="0" borderId="1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indent="1"/>
    </xf>
    <xf numFmtId="0" fontId="12" fillId="0" borderId="0" xfId="0" applyFont="1" applyAlignment="1" applyProtection="1">
      <alignment horizontal="left"/>
    </xf>
    <xf numFmtId="7" fontId="4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indent="1"/>
    </xf>
    <xf numFmtId="0" fontId="64" fillId="0" borderId="87" xfId="0" applyFont="1" applyBorder="1" applyAlignment="1" applyProtection="1">
      <alignment horizontal="center" vertical="center"/>
    </xf>
    <xf numFmtId="0" fontId="64" fillId="0" borderId="0" xfId="0" applyFont="1" applyAlignment="1" applyProtection="1">
      <alignment horizontal="center" vertical="center"/>
    </xf>
    <xf numFmtId="0" fontId="64" fillId="0" borderId="0" xfId="0" applyFont="1" applyAlignment="1" applyProtection="1"/>
    <xf numFmtId="0" fontId="0" fillId="0" borderId="85" xfId="0" applyBorder="1" applyProtection="1"/>
    <xf numFmtId="0" fontId="0" fillId="0" borderId="84" xfId="0" applyBorder="1" applyProtection="1"/>
    <xf numFmtId="0" fontId="0" fillId="0" borderId="86" xfId="0" applyBorder="1" applyProtection="1"/>
    <xf numFmtId="0" fontId="64" fillId="0" borderId="39" xfId="0" applyFont="1" applyBorder="1" applyAlignment="1" applyProtection="1">
      <alignment horizontal="center" vertical="center"/>
    </xf>
    <xf numFmtId="0" fontId="64" fillId="0" borderId="26" xfId="0" applyFont="1" applyBorder="1" applyAlignment="1" applyProtection="1">
      <alignment horizontal="center" vertical="center"/>
    </xf>
    <xf numFmtId="0" fontId="65" fillId="0" borderId="0" xfId="0" applyFont="1" applyAlignment="1" applyProtection="1">
      <alignment vertical="top"/>
    </xf>
    <xf numFmtId="0" fontId="0" fillId="0" borderId="13" xfId="0" applyBorder="1" applyProtection="1"/>
    <xf numFmtId="0" fontId="65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/>
    </xf>
    <xf numFmtId="0" fontId="47" fillId="0" borderId="0" xfId="0" applyFont="1" applyProtection="1"/>
    <xf numFmtId="0" fontId="12" fillId="6" borderId="10" xfId="0" applyFont="1" applyFill="1" applyBorder="1" applyAlignment="1" applyProtection="1">
      <alignment horizontal="center"/>
      <protection locked="0"/>
    </xf>
    <xf numFmtId="7" fontId="4" fillId="0" borderId="17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64" fillId="0" borderId="0" xfId="0" applyFont="1" applyFill="1" applyBorder="1" applyAlignment="1" applyProtection="1">
      <alignment horizontal="left" indent="1"/>
    </xf>
    <xf numFmtId="0" fontId="66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/>
    <xf numFmtId="14" fontId="11" fillId="0" borderId="39" xfId="0" applyNumberFormat="1" applyFont="1" applyFill="1" applyBorder="1" applyAlignment="1" applyProtection="1">
      <alignment horizontal="center"/>
    </xf>
    <xf numFmtId="14" fontId="11" fillId="0" borderId="10" xfId="0" applyNumberFormat="1" applyFont="1" applyFill="1" applyBorder="1" applyAlignment="1" applyProtection="1">
      <alignment horizontal="center"/>
    </xf>
    <xf numFmtId="1" fontId="11" fillId="0" borderId="1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/>
    <xf numFmtId="0" fontId="8" fillId="7" borderId="10" xfId="1" applyFill="1" applyBorder="1" applyProtection="1"/>
    <xf numFmtId="3" fontId="11" fillId="0" borderId="10" xfId="0" applyNumberFormat="1" applyFont="1" applyFill="1" applyBorder="1" applyAlignment="1" applyProtection="1">
      <alignment horizontal="center"/>
    </xf>
    <xf numFmtId="0" fontId="63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3" fontId="11" fillId="6" borderId="10" xfId="0" applyNumberFormat="1" applyFont="1" applyFill="1" applyBorder="1" applyAlignment="1" applyProtection="1">
      <alignment horizontal="center"/>
      <protection locked="0"/>
    </xf>
    <xf numFmtId="0" fontId="11" fillId="6" borderId="26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170" fontId="11" fillId="0" borderId="0" xfId="0" applyNumberFormat="1" applyFont="1" applyBorder="1" applyAlignment="1" applyProtection="1">
      <alignment horizontal="center"/>
    </xf>
    <xf numFmtId="170" fontId="11" fillId="0" borderId="0" xfId="0" applyNumberFormat="1" applyFont="1" applyBorder="1" applyAlignment="1" applyProtection="1">
      <alignment horizontal="right" indent="1"/>
    </xf>
    <xf numFmtId="0" fontId="20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3" fontId="4" fillId="0" borderId="10" xfId="0" applyNumberFormat="1" applyFont="1" applyBorder="1" applyAlignment="1" applyProtection="1">
      <alignment horizontal="right" indent="1"/>
    </xf>
    <xf numFmtId="0" fontId="7" fillId="0" borderId="0" xfId="0" applyFont="1" applyProtection="1"/>
    <xf numFmtId="0" fontId="29" fillId="0" borderId="0" xfId="0" applyFont="1" applyProtection="1"/>
    <xf numFmtId="0" fontId="13" fillId="0" borderId="0" xfId="0" applyFont="1" applyProtection="1"/>
    <xf numFmtId="0" fontId="5" fillId="2" borderId="15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29" xfId="0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9" fillId="2" borderId="6" xfId="0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center" wrapText="1"/>
    </xf>
    <xf numFmtId="173" fontId="9" fillId="0" borderId="61" xfId="0" applyNumberFormat="1" applyFont="1" applyFill="1" applyBorder="1" applyAlignment="1" applyProtection="1">
      <alignment horizontal="right" vertical="center" indent="1"/>
    </xf>
    <xf numFmtId="174" fontId="9" fillId="0" borderId="5" xfId="0" applyNumberFormat="1" applyFont="1" applyBorder="1" applyAlignment="1" applyProtection="1">
      <alignment horizontal="right" vertical="center" wrapText="1" indent="1"/>
    </xf>
    <xf numFmtId="169" fontId="9" fillId="0" borderId="26" xfId="0" applyNumberFormat="1" applyFont="1" applyFill="1" applyBorder="1" applyAlignment="1" applyProtection="1">
      <alignment horizontal="right" vertical="center" indent="1"/>
    </xf>
    <xf numFmtId="166" fontId="9" fillId="0" borderId="5" xfId="0" applyNumberFormat="1" applyFont="1" applyBorder="1" applyAlignment="1" applyProtection="1">
      <alignment horizontal="right" vertical="center" wrapText="1" indent="2"/>
    </xf>
    <xf numFmtId="170" fontId="9" fillId="0" borderId="5" xfId="0" applyNumberFormat="1" applyFont="1" applyFill="1" applyBorder="1" applyAlignment="1" applyProtection="1">
      <alignment horizontal="center" vertical="center" wrapText="1"/>
    </xf>
    <xf numFmtId="170" fontId="9" fillId="0" borderId="29" xfId="0" applyNumberFormat="1" applyFont="1" applyFill="1" applyBorder="1" applyAlignment="1" applyProtection="1">
      <alignment horizontal="right" vertical="center" wrapText="1" indent="1"/>
    </xf>
    <xf numFmtId="0" fontId="4" fillId="0" borderId="16" xfId="0" applyFont="1" applyBorder="1" applyAlignment="1" applyProtection="1">
      <alignment horizontal="center" vertical="center" wrapText="1"/>
    </xf>
    <xf numFmtId="173" fontId="9" fillId="0" borderId="10" xfId="0" applyNumberFormat="1" applyFont="1" applyFill="1" applyBorder="1" applyAlignment="1" applyProtection="1">
      <alignment horizontal="right" vertical="center" indent="1"/>
    </xf>
    <xf numFmtId="174" fontId="9" fillId="0" borderId="4" xfId="0" applyNumberFormat="1" applyFont="1" applyBorder="1" applyAlignment="1" applyProtection="1">
      <alignment horizontal="right" vertical="center" wrapText="1" indent="1"/>
    </xf>
    <xf numFmtId="166" fontId="9" fillId="0" borderId="4" xfId="0" applyNumberFormat="1" applyFont="1" applyBorder="1" applyAlignment="1" applyProtection="1">
      <alignment horizontal="right" vertical="center" wrapText="1" indent="2"/>
    </xf>
    <xf numFmtId="170" fontId="9" fillId="0" borderId="4" xfId="0" applyNumberFormat="1" applyFont="1" applyFill="1" applyBorder="1" applyAlignment="1" applyProtection="1">
      <alignment horizontal="center" vertical="center" wrapText="1"/>
    </xf>
    <xf numFmtId="170" fontId="9" fillId="0" borderId="31" xfId="0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center" vertical="center" wrapText="1"/>
    </xf>
    <xf numFmtId="173" fontId="9" fillId="0" borderId="2" xfId="0" applyNumberFormat="1" applyFont="1" applyFill="1" applyBorder="1" applyAlignment="1" applyProtection="1">
      <alignment horizontal="right" vertical="center" indent="1"/>
    </xf>
    <xf numFmtId="174" fontId="9" fillId="0" borderId="2" xfId="0" applyNumberFormat="1" applyFont="1" applyBorder="1" applyAlignment="1" applyProtection="1">
      <alignment horizontal="right" vertical="center" wrapText="1" indent="1"/>
    </xf>
    <xf numFmtId="169" fontId="9" fillId="0" borderId="2" xfId="0" applyNumberFormat="1" applyFont="1" applyFill="1" applyBorder="1" applyAlignment="1" applyProtection="1">
      <alignment horizontal="right" vertical="center" indent="1"/>
    </xf>
    <xf numFmtId="166" fontId="9" fillId="0" borderId="2" xfId="0" applyNumberFormat="1" applyFont="1" applyBorder="1" applyAlignment="1" applyProtection="1">
      <alignment horizontal="right" vertical="center" wrapText="1" indent="2"/>
    </xf>
    <xf numFmtId="170" fontId="9" fillId="0" borderId="2" xfId="0" applyNumberFormat="1" applyFont="1" applyFill="1" applyBorder="1" applyAlignment="1" applyProtection="1">
      <alignment horizontal="center" vertical="center" wrapText="1"/>
    </xf>
    <xf numFmtId="170" fontId="9" fillId="0" borderId="3" xfId="0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 indent="3"/>
    </xf>
    <xf numFmtId="0" fontId="12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center" vertical="top" wrapText="1"/>
    </xf>
    <xf numFmtId="0" fontId="4" fillId="0" borderId="47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center" wrapText="1" inden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169" fontId="9" fillId="0" borderId="4" xfId="0" applyNumberFormat="1" applyFont="1" applyFill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top" wrapText="1" indent="1"/>
    </xf>
    <xf numFmtId="0" fontId="33" fillId="0" borderId="0" xfId="0" applyFont="1" applyProtection="1"/>
    <xf numFmtId="0" fontId="7" fillId="0" borderId="0" xfId="0" applyFont="1" applyAlignment="1" applyProtection="1">
      <alignment horizontal="left" vertical="top" wrapText="1" indent="3"/>
    </xf>
    <xf numFmtId="0" fontId="7" fillId="0" borderId="0" xfId="0" applyFont="1" applyBorder="1" applyAlignment="1" applyProtection="1">
      <alignment vertical="top" wrapText="1"/>
    </xf>
    <xf numFmtId="170" fontId="11" fillId="0" borderId="35" xfId="0" applyNumberFormat="1" applyFont="1" applyFill="1" applyBorder="1" applyAlignment="1" applyProtection="1">
      <alignment horizontal="center" vertical="top" wrapText="1"/>
    </xf>
    <xf numFmtId="0" fontId="52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right" vertical="top" wrapText="1" indent="3"/>
    </xf>
    <xf numFmtId="0" fontId="9" fillId="0" borderId="5" xfId="0" applyNumberFormat="1" applyFont="1" applyFill="1" applyBorder="1" applyAlignment="1" applyProtection="1">
      <alignment horizontal="right" vertical="top" wrapText="1" indent="3"/>
    </xf>
    <xf numFmtId="0" fontId="9" fillId="0" borderId="4" xfId="0" applyNumberFormat="1" applyFont="1" applyFill="1" applyBorder="1" applyAlignment="1" applyProtection="1">
      <alignment horizontal="right" vertical="top" wrapText="1" indent="3"/>
    </xf>
    <xf numFmtId="0" fontId="9" fillId="0" borderId="2" xfId="0" applyNumberFormat="1" applyFont="1" applyFill="1" applyBorder="1" applyAlignment="1" applyProtection="1">
      <alignment horizontal="right" vertical="top" wrapText="1" indent="3"/>
    </xf>
    <xf numFmtId="0" fontId="9" fillId="6" borderId="4" xfId="0" applyFont="1" applyFill="1" applyBorder="1" applyAlignment="1" applyProtection="1">
      <alignment horizontal="center"/>
      <protection locked="0"/>
    </xf>
    <xf numFmtId="3" fontId="27" fillId="0" borderId="5" xfId="0" applyNumberFormat="1" applyFont="1" applyFill="1" applyBorder="1" applyAlignment="1" applyProtection="1">
      <alignment horizontal="center" vertical="center"/>
    </xf>
    <xf numFmtId="3" fontId="27" fillId="0" borderId="2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/>
    </xf>
    <xf numFmtId="4" fontId="9" fillId="0" borderId="5" xfId="0" applyNumberFormat="1" applyFont="1" applyFill="1" applyBorder="1" applyAlignment="1" applyProtection="1">
      <alignment horizontal="right"/>
    </xf>
    <xf numFmtId="1" fontId="9" fillId="0" borderId="4" xfId="0" applyNumberFormat="1" applyFont="1" applyFill="1" applyBorder="1" applyAlignment="1" applyProtection="1">
      <alignment horizontal="center"/>
    </xf>
    <xf numFmtId="4" fontId="9" fillId="0" borderId="4" xfId="0" applyNumberFormat="1" applyFont="1" applyFill="1" applyBorder="1" applyAlignment="1" applyProtection="1">
      <alignment horizontal="right"/>
    </xf>
    <xf numFmtId="1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3" fontId="12" fillId="6" borderId="10" xfId="0" applyNumberFormat="1" applyFont="1" applyFill="1" applyBorder="1" applyAlignment="1" applyProtection="1">
      <alignment horizontal="center"/>
      <protection locked="0"/>
    </xf>
    <xf numFmtId="174" fontId="4" fillId="6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170" fontId="11" fillId="0" borderId="62" xfId="0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2" fillId="2" borderId="62" xfId="0" applyFont="1" applyFill="1" applyBorder="1" applyAlignment="1" applyProtection="1">
      <alignment vertical="center"/>
    </xf>
    <xf numFmtId="0" fontId="22" fillId="2" borderId="30" xfId="0" applyFont="1" applyFill="1" applyBorder="1" applyAlignment="1" applyProtection="1">
      <alignment vertical="center"/>
    </xf>
    <xf numFmtId="0" fontId="22" fillId="2" borderId="57" xfId="0" applyFont="1" applyFill="1" applyBorder="1" applyAlignment="1" applyProtection="1">
      <alignment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right" vertical="center"/>
    </xf>
    <xf numFmtId="171" fontId="7" fillId="2" borderId="33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170" fontId="9" fillId="0" borderId="0" xfId="0" applyNumberFormat="1" applyFont="1" applyFill="1" applyBorder="1" applyAlignment="1" applyProtection="1">
      <alignment horizontal="right" wrapText="1" indent="1"/>
    </xf>
    <xf numFmtId="4" fontId="3" fillId="0" borderId="0" xfId="0" applyNumberFormat="1" applyFont="1" applyBorder="1" applyAlignment="1" applyProtection="1">
      <alignment horizontal="right" vertical="top" wrapText="1"/>
    </xf>
    <xf numFmtId="4" fontId="9" fillId="0" borderId="0" xfId="0" applyNumberFormat="1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70" fontId="4" fillId="0" borderId="0" xfId="0" applyNumberFormat="1" applyFont="1" applyFill="1" applyBorder="1" applyAlignment="1" applyProtection="1">
      <alignment horizontal="center" vertical="distributed" wrapText="1"/>
    </xf>
    <xf numFmtId="170" fontId="9" fillId="0" borderId="0" xfId="0" applyNumberFormat="1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horizontal="left" indent="1"/>
    </xf>
    <xf numFmtId="0" fontId="27" fillId="0" borderId="0" xfId="0" applyFont="1" applyFill="1" applyBorder="1" applyAlignment="1" applyProtection="1">
      <alignment horizontal="left" indent="1"/>
    </xf>
    <xf numFmtId="14" fontId="9" fillId="0" borderId="0" xfId="0" applyNumberFormat="1" applyFont="1" applyFill="1" applyBorder="1" applyAlignment="1" applyProtection="1">
      <alignment horizontal="center" vertical="distributed" wrapText="1"/>
    </xf>
    <xf numFmtId="0" fontId="9" fillId="0" borderId="0" xfId="0" applyFont="1" applyFill="1" applyBorder="1" applyAlignment="1" applyProtection="1">
      <alignment horizontal="right" indent="1"/>
    </xf>
    <xf numFmtId="14" fontId="9" fillId="3" borderId="10" xfId="0" applyNumberFormat="1" applyFont="1" applyFill="1" applyBorder="1" applyAlignment="1" applyProtection="1">
      <alignment horizontal="center"/>
      <protection locked="0"/>
    </xf>
    <xf numFmtId="14" fontId="12" fillId="6" borderId="10" xfId="0" applyNumberFormat="1" applyFont="1" applyFill="1" applyBorder="1" applyAlignment="1" applyProtection="1">
      <alignment horizontal="center"/>
      <protection locked="0"/>
    </xf>
    <xf numFmtId="0" fontId="68" fillId="0" borderId="6" xfId="0" applyFont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right" vertical="top" wrapText="1"/>
    </xf>
    <xf numFmtId="171" fontId="1" fillId="3" borderId="16" xfId="0" applyNumberFormat="1" applyFont="1" applyFill="1" applyBorder="1" applyAlignment="1" applyProtection="1">
      <alignment horizontal="right" vertical="top" wrapText="1" inden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4" fontId="1" fillId="3" borderId="90" xfId="0" applyNumberFormat="1" applyFont="1" applyFill="1" applyBorder="1" applyAlignment="1" applyProtection="1">
      <alignment horizontal="left" vertical="top" wrapText="1"/>
      <protection locked="0"/>
    </xf>
    <xf numFmtId="173" fontId="8" fillId="3" borderId="92" xfId="0" applyNumberFormat="1" applyFont="1" applyFill="1" applyBorder="1" applyAlignment="1" applyProtection="1">
      <alignment vertical="top" wrapText="1"/>
      <protection locked="0"/>
    </xf>
    <xf numFmtId="4" fontId="8" fillId="3" borderId="93" xfId="0" applyNumberFormat="1" applyFont="1" applyFill="1" applyBorder="1" applyAlignment="1" applyProtection="1">
      <alignment horizontal="right" vertical="top" wrapText="1"/>
      <protection locked="0"/>
    </xf>
    <xf numFmtId="4" fontId="8" fillId="3" borderId="94" xfId="0" applyNumberFormat="1" applyFont="1" applyFill="1" applyBorder="1" applyAlignment="1" applyProtection="1">
      <alignment horizontal="right" vertical="top" wrapText="1"/>
      <protection locked="0"/>
    </xf>
    <xf numFmtId="4" fontId="8" fillId="3" borderId="95" xfId="0" applyNumberFormat="1" applyFont="1" applyFill="1" applyBorder="1" applyAlignment="1" applyProtection="1">
      <alignment horizontal="right" vertical="top" wrapText="1"/>
      <protection locked="0"/>
    </xf>
    <xf numFmtId="173" fontId="1" fillId="3" borderId="91" xfId="0" applyNumberFormat="1" applyFont="1" applyFill="1" applyBorder="1" applyAlignment="1" applyProtection="1">
      <alignment vertical="top" wrapText="1"/>
      <protection locked="0"/>
    </xf>
    <xf numFmtId="0" fontId="66" fillId="0" borderId="0" xfId="0" applyFont="1" applyAlignment="1" applyProtection="1"/>
    <xf numFmtId="0" fontId="20" fillId="0" borderId="0" xfId="1" applyFont="1" applyProtection="1"/>
    <xf numFmtId="0" fontId="5" fillId="0" borderId="0" xfId="1" applyFont="1" applyProtection="1"/>
    <xf numFmtId="0" fontId="9" fillId="0" borderId="0" xfId="1" applyFont="1" applyBorder="1" applyProtection="1"/>
    <xf numFmtId="0" fontId="1" fillId="0" borderId="0" xfId="4" applyProtection="1"/>
    <xf numFmtId="0" fontId="1" fillId="0" borderId="0" xfId="4"/>
    <xf numFmtId="0" fontId="11" fillId="0" borderId="21" xfId="4" applyFont="1" applyFill="1" applyBorder="1" applyAlignment="1" applyProtection="1"/>
    <xf numFmtId="0" fontId="11" fillId="0" borderId="0" xfId="4" applyFont="1" applyProtection="1"/>
    <xf numFmtId="0" fontId="4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/>
    <xf numFmtId="0" fontId="4" fillId="0" borderId="0" xfId="4" applyFont="1" applyProtection="1"/>
    <xf numFmtId="0" fontId="4" fillId="3" borderId="4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</xf>
    <xf numFmtId="0" fontId="9" fillId="0" borderId="0" xfId="4" applyFont="1" applyProtection="1"/>
    <xf numFmtId="0" fontId="1" fillId="0" borderId="0" xfId="4" applyFill="1" applyBorder="1" applyProtection="1"/>
    <xf numFmtId="0" fontId="4" fillId="0" borderId="0" xfId="4" applyFont="1" applyAlignment="1" applyProtection="1"/>
    <xf numFmtId="3" fontId="4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horizontal="left"/>
    </xf>
    <xf numFmtId="3" fontId="4" fillId="0" borderId="0" xfId="4" applyNumberFormat="1" applyFont="1" applyFill="1" applyBorder="1" applyAlignment="1" applyProtection="1"/>
    <xf numFmtId="14" fontId="4" fillId="3" borderId="35" xfId="4" applyNumberFormat="1" applyFont="1" applyFill="1" applyBorder="1" applyAlignment="1" applyProtection="1">
      <alignment horizontal="center"/>
      <protection locked="0"/>
    </xf>
    <xf numFmtId="3" fontId="4" fillId="0" borderId="4" xfId="4" applyNumberFormat="1" applyFont="1" applyFill="1" applyBorder="1" applyAlignment="1" applyProtection="1">
      <alignment horizontal="right" indent="1"/>
    </xf>
    <xf numFmtId="3" fontId="4" fillId="3" borderId="35" xfId="4" applyNumberFormat="1" applyFont="1" applyFill="1" applyBorder="1" applyAlignment="1" applyProtection="1">
      <alignment horizontal="center"/>
      <protection locked="0"/>
    </xf>
    <xf numFmtId="0" fontId="1" fillId="0" borderId="0" xfId="4" applyAlignment="1" applyProtection="1">
      <alignment horizontal="left" vertical="top"/>
    </xf>
    <xf numFmtId="0" fontId="4" fillId="3" borderId="4" xfId="4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vertical="top"/>
    </xf>
    <xf numFmtId="164" fontId="7" fillId="0" borderId="0" xfId="4" applyNumberFormat="1" applyFont="1" applyBorder="1" applyAlignment="1" applyProtection="1">
      <alignment horizontal="center"/>
    </xf>
    <xf numFmtId="3" fontId="7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Border="1" applyAlignment="1" applyProtection="1"/>
    <xf numFmtId="0" fontId="1" fillId="0" borderId="0" xfId="4" applyFont="1" applyBorder="1" applyAlignment="1" applyProtection="1">
      <alignment horizontal="center" vertical="top" wrapText="1"/>
    </xf>
    <xf numFmtId="0" fontId="1" fillId="0" borderId="0" xfId="4" applyFill="1" applyBorder="1" applyAlignment="1" applyProtection="1"/>
    <xf numFmtId="164" fontId="7" fillId="3" borderId="4" xfId="4" applyNumberFormat="1" applyFont="1" applyFill="1" applyBorder="1" applyAlignment="1" applyProtection="1">
      <alignment horizontal="center"/>
      <protection locked="0"/>
    </xf>
    <xf numFmtId="0" fontId="15" fillId="0" borderId="0" xfId="4" applyFont="1" applyBorder="1" applyAlignment="1" applyProtection="1">
      <alignment vertical="top" wrapText="1"/>
    </xf>
    <xf numFmtId="3" fontId="7" fillId="3" borderId="4" xfId="4" applyNumberFormat="1" applyFont="1" applyFill="1" applyBorder="1" applyAlignment="1" applyProtection="1">
      <alignment horizontal="right" indent="2"/>
      <protection locked="0"/>
    </xf>
    <xf numFmtId="0" fontId="4" fillId="0" borderId="0" xfId="4" applyFont="1" applyAlignment="1"/>
    <xf numFmtId="3" fontId="7" fillId="0" borderId="4" xfId="4" applyNumberFormat="1" applyFont="1" applyBorder="1" applyAlignment="1" applyProtection="1">
      <alignment horizontal="right" indent="1"/>
    </xf>
    <xf numFmtId="3" fontId="52" fillId="0" borderId="84" xfId="4" applyNumberFormat="1" applyFont="1" applyFill="1" applyBorder="1" applyAlignment="1" applyProtection="1">
      <alignment vertical="center" wrapText="1"/>
    </xf>
    <xf numFmtId="3" fontId="52" fillId="0" borderId="0" xfId="4" applyNumberFormat="1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52" fillId="0" borderId="0" xfId="4" applyFont="1" applyFill="1" applyBorder="1" applyAlignment="1" applyProtection="1">
      <alignment vertical="center" wrapText="1"/>
    </xf>
    <xf numFmtId="0" fontId="11" fillId="0" borderId="0" xfId="4" applyFont="1" applyAlignment="1" applyProtection="1"/>
    <xf numFmtId="0" fontId="7" fillId="0" borderId="0" xfId="4" applyFont="1" applyAlignment="1" applyProtection="1"/>
    <xf numFmtId="0" fontId="52" fillId="0" borderId="10" xfId="4" applyFont="1" applyFill="1" applyBorder="1" applyAlignment="1" applyProtection="1">
      <alignment vertical="center" wrapText="1"/>
    </xf>
    <xf numFmtId="0" fontId="7" fillId="0" borderId="0" xfId="4" applyFont="1" applyBorder="1" applyAlignment="1" applyProtection="1"/>
    <xf numFmtId="0" fontId="7" fillId="0" borderId="36" xfId="4" applyFont="1" applyBorder="1" applyAlignment="1" applyProtection="1"/>
    <xf numFmtId="3" fontId="4" fillId="3" borderId="37" xfId="4" applyNumberFormat="1" applyFont="1" applyFill="1" applyBorder="1" applyAlignment="1" applyProtection="1">
      <alignment horizontal="right" vertical="center" indent="1"/>
      <protection locked="0"/>
    </xf>
    <xf numFmtId="0" fontId="1" fillId="0" borderId="0" xfId="4" applyNumberFormat="1"/>
    <xf numFmtId="0" fontId="7" fillId="0" borderId="0" xfId="4" applyFont="1" applyFill="1" applyBorder="1" applyAlignment="1" applyProtection="1">
      <alignment horizontal="right" indent="1"/>
    </xf>
    <xf numFmtId="0" fontId="11" fillId="0" borderId="0" xfId="4" applyFont="1" applyBorder="1" applyAlignment="1" applyProtection="1">
      <alignment horizontal="left" wrapText="1"/>
    </xf>
    <xf numFmtId="0" fontId="1" fillId="0" borderId="0" xfId="4" applyFill="1" applyBorder="1" applyAlignment="1" applyProtection="1">
      <alignment horizontal="left" vertical="center"/>
    </xf>
    <xf numFmtId="0" fontId="1" fillId="0" borderId="2" xfId="4" applyBorder="1" applyAlignment="1" applyProtection="1">
      <alignment horizontal="center" vertical="center"/>
    </xf>
    <xf numFmtId="0" fontId="1" fillId="0" borderId="30" xfId="4" applyBorder="1" applyAlignment="1" applyProtection="1">
      <alignment horizontal="center" vertical="center"/>
    </xf>
    <xf numFmtId="0" fontId="1" fillId="0" borderId="2" xfId="4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vertical="center" wrapText="1"/>
    </xf>
    <xf numFmtId="0" fontId="7" fillId="2" borderId="39" xfId="4" applyFont="1" applyFill="1" applyBorder="1" applyAlignment="1" applyProtection="1">
      <alignment horizont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1" fillId="2" borderId="17" xfId="4" applyFont="1" applyFill="1" applyBorder="1" applyAlignment="1" applyProtection="1">
      <alignment horizontal="center" vertical="center"/>
    </xf>
    <xf numFmtId="0" fontId="1" fillId="0" borderId="0" xfId="4" applyFont="1" applyFill="1" applyBorder="1" applyAlignment="1" applyProtection="1">
      <alignment vertical="center"/>
    </xf>
    <xf numFmtId="0" fontId="1" fillId="2" borderId="40" xfId="4" applyFont="1" applyFill="1" applyBorder="1" applyAlignment="1" applyProtection="1">
      <alignment horizontal="center" vertical="center"/>
    </xf>
    <xf numFmtId="0" fontId="1" fillId="2" borderId="4" xfId="4" applyFont="1" applyFill="1" applyBorder="1" applyAlignment="1" applyProtection="1">
      <alignment horizontal="center" vertical="center"/>
    </xf>
    <xf numFmtId="0" fontId="1" fillId="2" borderId="13" xfId="4" applyFont="1" applyFill="1" applyBorder="1" applyAlignment="1" applyProtection="1">
      <alignment horizontal="center" vertical="center"/>
    </xf>
    <xf numFmtId="0" fontId="1" fillId="2" borderId="26" xfId="4" applyFill="1" applyBorder="1" applyAlignment="1" applyProtection="1">
      <alignment horizontal="center"/>
    </xf>
    <xf numFmtId="0" fontId="1" fillId="2" borderId="40" xfId="4" applyFill="1" applyBorder="1" applyAlignment="1" applyProtection="1">
      <alignment horizontal="center"/>
    </xf>
    <xf numFmtId="0" fontId="1" fillId="2" borderId="41" xfId="4" applyFill="1" applyBorder="1" applyAlignment="1" applyProtection="1">
      <alignment horizontal="center"/>
    </xf>
    <xf numFmtId="0" fontId="1" fillId="0" borderId="0" xfId="4" applyFill="1" applyBorder="1" applyAlignment="1"/>
    <xf numFmtId="0" fontId="7" fillId="2" borderId="83" xfId="4" applyFont="1" applyFill="1" applyBorder="1" applyAlignment="1" applyProtection="1">
      <alignment horizontal="center" vertical="center"/>
    </xf>
    <xf numFmtId="1" fontId="1" fillId="3" borderId="40" xfId="4" applyNumberFormat="1" applyFont="1" applyFill="1" applyBorder="1" applyAlignment="1" applyProtection="1">
      <alignment horizontal="right" vertical="center"/>
      <protection locked="0"/>
    </xf>
    <xf numFmtId="0" fontId="1" fillId="3" borderId="4" xfId="4" applyFont="1" applyFill="1" applyBorder="1" applyAlignment="1" applyProtection="1">
      <alignment horizontal="right" vertical="center" indent="1"/>
      <protection locked="0"/>
    </xf>
    <xf numFmtId="0" fontId="1" fillId="4" borderId="4" xfId="4" applyFont="1" applyFill="1" applyBorder="1" applyAlignment="1" applyProtection="1">
      <alignment horizontal="center" vertical="center"/>
    </xf>
    <xf numFmtId="0" fontId="1" fillId="4" borderId="40" xfId="4" applyFont="1" applyFill="1" applyBorder="1" applyAlignment="1" applyProtection="1">
      <alignment horizontal="center" vertical="center"/>
    </xf>
    <xf numFmtId="0" fontId="1" fillId="4" borderId="26" xfId="4" applyFill="1" applyBorder="1" applyAlignment="1" applyProtection="1">
      <alignment horizontal="center"/>
    </xf>
    <xf numFmtId="0" fontId="1" fillId="4" borderId="40" xfId="4" applyFill="1" applyBorder="1" applyAlignment="1" applyProtection="1">
      <alignment horizontal="center"/>
    </xf>
    <xf numFmtId="0" fontId="7" fillId="2" borderId="40" xfId="4" applyFont="1" applyFill="1" applyBorder="1" applyAlignment="1" applyProtection="1">
      <alignment horizontal="center"/>
    </xf>
    <xf numFmtId="0" fontId="1" fillId="4" borderId="31" xfId="4" applyFill="1" applyBorder="1" applyAlignment="1" applyProtection="1">
      <alignment horizontal="center"/>
    </xf>
    <xf numFmtId="0" fontId="1" fillId="0" borderId="7" xfId="4" applyBorder="1" applyProtection="1"/>
    <xf numFmtId="49" fontId="1" fillId="0" borderId="40" xfId="4" applyNumberFormat="1" applyBorder="1" applyAlignment="1" applyProtection="1">
      <alignment horizontal="right" indent="1"/>
    </xf>
    <xf numFmtId="2" fontId="1" fillId="0" borderId="40" xfId="4" applyNumberFormat="1" applyBorder="1" applyAlignment="1" applyProtection="1">
      <alignment horizontal="right" indent="1"/>
    </xf>
    <xf numFmtId="1" fontId="1" fillId="3" borderId="4" xfId="4" applyNumberFormat="1" applyFill="1" applyBorder="1" applyAlignment="1" applyProtection="1">
      <alignment horizontal="center"/>
      <protection locked="0"/>
    </xf>
    <xf numFmtId="3" fontId="53" fillId="0" borderId="4" xfId="4" applyNumberFormat="1" applyFont="1" applyFill="1" applyBorder="1" applyAlignment="1" applyProtection="1">
      <alignment horizontal="right" indent="1"/>
    </xf>
    <xf numFmtId="177" fontId="53" fillId="0" borderId="4" xfId="4" applyNumberFormat="1" applyFont="1" applyFill="1" applyBorder="1" applyAlignment="1" applyProtection="1">
      <alignment horizontal="right" indent="2"/>
    </xf>
    <xf numFmtId="3" fontId="1" fillId="0" borderId="4" xfId="4" applyNumberFormat="1" applyBorder="1" applyAlignment="1" applyProtection="1">
      <alignment horizontal="right" indent="2"/>
    </xf>
    <xf numFmtId="3" fontId="1" fillId="0" borderId="40" xfId="4" applyNumberFormat="1" applyBorder="1" applyAlignment="1" applyProtection="1">
      <alignment horizontal="right" indent="1"/>
    </xf>
    <xf numFmtId="3" fontId="1" fillId="0" borderId="4" xfId="4" applyNumberFormat="1" applyBorder="1" applyAlignment="1" applyProtection="1">
      <alignment horizontal="right" indent="3"/>
    </xf>
    <xf numFmtId="3" fontId="1" fillId="5" borderId="40" xfId="4" applyNumberFormat="1" applyFill="1" applyBorder="1" applyAlignment="1" applyProtection="1">
      <alignment horizontal="center"/>
      <protection locked="0"/>
    </xf>
    <xf numFmtId="167" fontId="1" fillId="0" borderId="31" xfId="4" applyNumberFormat="1" applyBorder="1" applyAlignment="1" applyProtection="1">
      <alignment horizontal="right" indent="2"/>
    </xf>
    <xf numFmtId="0" fontId="1" fillId="0" borderId="42" xfId="4" applyBorder="1" applyProtection="1"/>
    <xf numFmtId="0" fontId="1" fillId="0" borderId="43" xfId="4" applyBorder="1" applyProtection="1"/>
    <xf numFmtId="3" fontId="1" fillId="0" borderId="4" xfId="4" applyNumberFormat="1" applyFill="1" applyBorder="1" applyAlignment="1" applyProtection="1">
      <alignment horizontal="right" indent="2"/>
    </xf>
    <xf numFmtId="3" fontId="1" fillId="0" borderId="40" xfId="4" applyNumberFormat="1" applyFill="1" applyBorder="1" applyAlignment="1" applyProtection="1">
      <alignment horizontal="right" indent="1"/>
    </xf>
    <xf numFmtId="49" fontId="1" fillId="0" borderId="40" xfId="4" applyNumberFormat="1" applyFill="1" applyBorder="1" applyAlignment="1" applyProtection="1">
      <alignment horizontal="right" indent="1"/>
    </xf>
    <xf numFmtId="0" fontId="1" fillId="0" borderId="7" xfId="4" applyBorder="1" applyAlignment="1" applyProtection="1">
      <alignment horizontal="center"/>
    </xf>
    <xf numFmtId="0" fontId="1" fillId="0" borderId="42" xfId="4" applyBorder="1" applyAlignment="1" applyProtection="1">
      <alignment horizontal="center"/>
    </xf>
    <xf numFmtId="0" fontId="1" fillId="0" borderId="43" xfId="4" applyBorder="1" applyAlignment="1" applyProtection="1">
      <alignment horizontal="center"/>
    </xf>
    <xf numFmtId="0" fontId="4" fillId="0" borderId="7" xfId="4" applyFont="1" applyBorder="1" applyAlignment="1" applyProtection="1">
      <alignment horizontal="center" textRotation="90"/>
    </xf>
    <xf numFmtId="0" fontId="4" fillId="0" borderId="42" xfId="4" applyFont="1" applyBorder="1" applyAlignment="1" applyProtection="1">
      <alignment horizontal="center" textRotation="90"/>
    </xf>
    <xf numFmtId="0" fontId="4" fillId="0" borderId="43" xfId="4" applyFont="1" applyBorder="1" applyAlignment="1" applyProtection="1">
      <alignment horizontal="center" textRotation="90"/>
    </xf>
    <xf numFmtId="0" fontId="1" fillId="0" borderId="7" xfId="4" applyBorder="1" applyAlignment="1" applyProtection="1">
      <alignment textRotation="90"/>
    </xf>
    <xf numFmtId="0" fontId="1" fillId="0" borderId="42" xfId="4" applyBorder="1" applyAlignment="1" applyProtection="1">
      <alignment textRotation="90"/>
    </xf>
    <xf numFmtId="0" fontId="1" fillId="0" borderId="43" xfId="4" applyBorder="1" applyAlignment="1" applyProtection="1">
      <alignment textRotation="90"/>
    </xf>
    <xf numFmtId="0" fontId="7" fillId="0" borderId="7" xfId="4" applyFont="1" applyBorder="1" applyAlignment="1" applyProtection="1">
      <alignment textRotation="90"/>
    </xf>
    <xf numFmtId="0" fontId="7" fillId="0" borderId="42" xfId="4" applyFont="1" applyBorder="1" applyAlignment="1" applyProtection="1">
      <alignment textRotation="90"/>
    </xf>
    <xf numFmtId="0" fontId="4" fillId="0" borderId="42" xfId="4" applyFont="1" applyBorder="1" applyAlignment="1" applyProtection="1">
      <alignment vertical="center" textRotation="90"/>
    </xf>
    <xf numFmtId="0" fontId="4" fillId="0" borderId="44" xfId="4" applyFont="1" applyBorder="1" applyAlignment="1" applyProtection="1">
      <alignment vertical="center" textRotation="90"/>
    </xf>
    <xf numFmtId="49" fontId="1" fillId="0" borderId="30" xfId="4" applyNumberFormat="1" applyBorder="1" applyAlignment="1" applyProtection="1">
      <alignment horizontal="right" indent="1"/>
    </xf>
    <xf numFmtId="2" fontId="1" fillId="0" borderId="2" xfId="4" applyNumberFormat="1" applyBorder="1" applyAlignment="1" applyProtection="1">
      <alignment horizontal="right" indent="1"/>
    </xf>
    <xf numFmtId="3" fontId="53" fillId="0" borderId="2" xfId="4" applyNumberFormat="1" applyFont="1" applyFill="1" applyBorder="1" applyAlignment="1" applyProtection="1">
      <alignment horizontal="right" indent="1"/>
    </xf>
    <xf numFmtId="177" fontId="53" fillId="0" borderId="2" xfId="4" applyNumberFormat="1" applyFont="1" applyFill="1" applyBorder="1" applyAlignment="1" applyProtection="1">
      <alignment horizontal="right" indent="2"/>
    </xf>
    <xf numFmtId="3" fontId="1" fillId="0" borderId="2" xfId="4" applyNumberFormat="1" applyBorder="1" applyAlignment="1" applyProtection="1">
      <alignment horizontal="right" indent="2"/>
    </xf>
    <xf numFmtId="3" fontId="1" fillId="0" borderId="30" xfId="4" applyNumberFormat="1" applyBorder="1" applyAlignment="1" applyProtection="1">
      <alignment horizontal="right" indent="1"/>
    </xf>
    <xf numFmtId="3" fontId="1" fillId="5" borderId="30" xfId="4" applyNumberFormat="1" applyFill="1" applyBorder="1" applyAlignment="1" applyProtection="1">
      <alignment horizontal="center"/>
      <protection locked="0"/>
    </xf>
    <xf numFmtId="167" fontId="1" fillId="0" borderId="3" xfId="4" applyNumberFormat="1" applyBorder="1" applyAlignment="1" applyProtection="1">
      <alignment horizontal="right" indent="2"/>
    </xf>
    <xf numFmtId="0" fontId="37" fillId="0" borderId="0" xfId="4" applyFont="1" applyFill="1" applyBorder="1"/>
    <xf numFmtId="0" fontId="1" fillId="0" borderId="0" xfId="4" applyFill="1" applyBorder="1"/>
    <xf numFmtId="0" fontId="4" fillId="2" borderId="18" xfId="4" applyFont="1" applyFill="1" applyBorder="1" applyAlignment="1" applyProtection="1">
      <alignment vertical="center" textRotation="90"/>
    </xf>
    <xf numFmtId="1" fontId="1" fillId="0" borderId="45" xfId="4" applyNumberFormat="1" applyFill="1" applyBorder="1" applyAlignment="1" applyProtection="1">
      <alignment horizontal="right"/>
    </xf>
    <xf numFmtId="1" fontId="1" fillId="0" borderId="45" xfId="4" applyNumberFormat="1" applyFill="1" applyBorder="1" applyAlignment="1" applyProtection="1">
      <alignment horizontal="right" indent="1"/>
    </xf>
    <xf numFmtId="2" fontId="1" fillId="0" borderId="45" xfId="4" applyNumberFormat="1" applyFill="1" applyBorder="1" applyAlignment="1" applyProtection="1">
      <alignment horizontal="center"/>
    </xf>
    <xf numFmtId="3" fontId="1" fillId="0" borderId="45" xfId="4" applyNumberFormat="1" applyFill="1" applyBorder="1" applyAlignment="1" applyProtection="1">
      <alignment horizontal="right" indent="1"/>
    </xf>
    <xf numFmtId="3" fontId="1" fillId="0" borderId="45" xfId="4" applyNumberFormat="1" applyFill="1" applyBorder="1" applyAlignment="1" applyProtection="1">
      <alignment horizontal="right" indent="2"/>
    </xf>
    <xf numFmtId="3" fontId="1" fillId="0" borderId="49" xfId="4" applyNumberFormat="1" applyFill="1" applyBorder="1" applyAlignment="1" applyProtection="1">
      <alignment horizontal="right" indent="3"/>
    </xf>
    <xf numFmtId="3" fontId="1" fillId="0" borderId="22" xfId="4" applyNumberFormat="1" applyFill="1" applyBorder="1" applyAlignment="1" applyProtection="1">
      <alignment horizontal="right" indent="3"/>
    </xf>
    <xf numFmtId="167" fontId="1" fillId="0" borderId="20" xfId="4" applyNumberFormat="1" applyBorder="1" applyAlignment="1" applyProtection="1">
      <alignment horizontal="right" indent="2"/>
    </xf>
    <xf numFmtId="0" fontId="1" fillId="0" borderId="18" xfId="4" applyBorder="1" applyProtection="1"/>
    <xf numFmtId="3" fontId="4" fillId="0" borderId="25" xfId="4" applyNumberFormat="1" applyFont="1" applyFill="1" applyBorder="1" applyAlignment="1" applyProtection="1">
      <alignment horizontal="center"/>
    </xf>
    <xf numFmtId="3" fontId="7" fillId="0" borderId="0" xfId="4" applyNumberFormat="1" applyFont="1" applyBorder="1" applyAlignment="1" applyProtection="1">
      <alignment horizontal="right" indent="2"/>
    </xf>
    <xf numFmtId="0" fontId="1" fillId="0" borderId="0" xfId="4" applyBorder="1" applyProtection="1"/>
    <xf numFmtId="0" fontId="1" fillId="0" borderId="46" xfId="4" applyBorder="1" applyProtection="1"/>
    <xf numFmtId="0" fontId="1" fillId="0" borderId="0" xfId="4" applyFill="1"/>
    <xf numFmtId="0" fontId="1" fillId="0" borderId="21" xfId="4" applyBorder="1" applyProtection="1"/>
    <xf numFmtId="0" fontId="7" fillId="0" borderId="0" xfId="4" applyFont="1" applyBorder="1" applyAlignment="1" applyProtection="1">
      <alignment horizontal="center"/>
    </xf>
    <xf numFmtId="0" fontId="1" fillId="0" borderId="0" xfId="4" applyBorder="1" applyAlignment="1" applyProtection="1">
      <alignment horizontal="center"/>
    </xf>
    <xf numFmtId="0" fontId="49" fillId="0" borderId="0" xfId="4" applyFont="1" applyBorder="1" applyProtection="1"/>
    <xf numFmtId="0" fontId="9" fillId="0" borderId="0" xfId="4" applyFont="1" applyBorder="1" applyAlignment="1" applyProtection="1"/>
    <xf numFmtId="0" fontId="9" fillId="0" borderId="0" xfId="4" applyFont="1" applyBorder="1" applyProtection="1"/>
    <xf numFmtId="0" fontId="9" fillId="0" borderId="4" xfId="4" applyFont="1" applyFill="1" applyBorder="1" applyAlignment="1" applyProtection="1">
      <alignment horizontal="center"/>
    </xf>
    <xf numFmtId="3" fontId="4" fillId="0" borderId="4" xfId="4" applyNumberFormat="1" applyFont="1" applyFill="1" applyBorder="1" applyAlignment="1" applyProtection="1">
      <alignment horizontal="center"/>
    </xf>
    <xf numFmtId="0" fontId="9" fillId="0" borderId="0" xfId="4" applyFont="1" applyBorder="1" applyAlignment="1" applyProtection="1">
      <alignment horizontal="center"/>
    </xf>
    <xf numFmtId="0" fontId="54" fillId="0" borderId="0" xfId="4" applyFont="1" applyBorder="1" applyAlignment="1" applyProtection="1">
      <alignment vertical="center"/>
    </xf>
    <xf numFmtId="0" fontId="11" fillId="0" borderId="0" xfId="4" applyFont="1" applyBorder="1" applyAlignment="1" applyProtection="1">
      <alignment vertical="center"/>
    </xf>
    <xf numFmtId="0" fontId="9" fillId="0" borderId="4" xfId="4" applyFont="1" applyBorder="1" applyAlignment="1" applyProtection="1">
      <alignment horizontal="center"/>
    </xf>
    <xf numFmtId="3" fontId="11" fillId="0" borderId="37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/>
    <xf numFmtId="0" fontId="1" fillId="0" borderId="0" xfId="4" applyFill="1" applyBorder="1" applyAlignment="1" applyProtection="1">
      <alignment horizontal="center"/>
    </xf>
    <xf numFmtId="3" fontId="4" fillId="0" borderId="4" xfId="4" applyNumberFormat="1" applyFont="1" applyBorder="1" applyAlignment="1" applyProtection="1">
      <alignment horizontal="center"/>
    </xf>
    <xf numFmtId="164" fontId="11" fillId="0" borderId="35" xfId="4" applyNumberFormat="1" applyFont="1" applyBorder="1" applyAlignment="1" applyProtection="1">
      <alignment horizontal="center"/>
    </xf>
    <xf numFmtId="164" fontId="11" fillId="0" borderId="22" xfId="4" applyNumberFormat="1" applyFont="1" applyBorder="1" applyAlignment="1" applyProtection="1">
      <alignment horizontal="center"/>
    </xf>
    <xf numFmtId="164" fontId="11" fillId="0" borderId="0" xfId="4" applyNumberFormat="1" applyFont="1" applyBorder="1" applyAlignment="1" applyProtection="1">
      <alignment horizontal="center"/>
    </xf>
    <xf numFmtId="0" fontId="1" fillId="0" borderId="47" xfId="4" applyBorder="1" applyProtection="1"/>
    <xf numFmtId="0" fontId="1" fillId="0" borderId="14" xfId="4" applyBorder="1" applyProtection="1"/>
    <xf numFmtId="164" fontId="11" fillId="0" borderId="14" xfId="4" applyNumberFormat="1" applyFont="1" applyBorder="1" applyAlignment="1" applyProtection="1"/>
    <xf numFmtId="0" fontId="1" fillId="0" borderId="23" xfId="4" applyBorder="1" applyProtection="1"/>
    <xf numFmtId="0" fontId="7" fillId="0" borderId="22" xfId="4" applyFont="1" applyBorder="1" applyProtection="1"/>
    <xf numFmtId="0" fontId="1" fillId="0" borderId="22" xfId="4" applyBorder="1" applyProtection="1"/>
    <xf numFmtId="0" fontId="7" fillId="0" borderId="0" xfId="4" applyFont="1" applyFill="1" applyBorder="1"/>
    <xf numFmtId="0" fontId="1" fillId="0" borderId="0" xfId="4" applyAlignment="1">
      <alignment horizontal="right" indent="3"/>
    </xf>
    <xf numFmtId="0" fontId="1" fillId="0" borderId="0" xfId="4" applyFill="1" applyBorder="1" applyAlignment="1">
      <alignment horizontal="center"/>
    </xf>
    <xf numFmtId="0" fontId="1" fillId="0" borderId="0" xfId="4" applyFill="1" applyBorder="1" applyAlignment="1">
      <alignment horizontal="left"/>
    </xf>
    <xf numFmtId="0" fontId="1" fillId="0" borderId="0" xfId="4" applyBorder="1"/>
    <xf numFmtId="0" fontId="79" fillId="0" borderId="0" xfId="4" applyFont="1" applyBorder="1"/>
    <xf numFmtId="0" fontId="37" fillId="0" borderId="0" xfId="4" applyFont="1"/>
    <xf numFmtId="0" fontId="7" fillId="0" borderId="0" xfId="4" applyFont="1"/>
    <xf numFmtId="0" fontId="7" fillId="0" borderId="0" xfId="4" applyFont="1" applyAlignment="1"/>
    <xf numFmtId="3" fontId="7" fillId="0" borderId="0" xfId="4" applyNumberFormat="1" applyFont="1" applyAlignment="1">
      <alignment horizontal="right" indent="3"/>
    </xf>
    <xf numFmtId="3" fontId="4" fillId="0" borderId="35" xfId="4" applyNumberFormat="1" applyFont="1" applyFill="1" applyBorder="1" applyAlignment="1" applyProtection="1">
      <alignment horizontal="center"/>
    </xf>
    <xf numFmtId="0" fontId="4" fillId="0" borderId="35" xfId="4" applyFont="1" applyFill="1" applyBorder="1" applyAlignment="1" applyProtection="1">
      <alignment horizontal="center"/>
    </xf>
    <xf numFmtId="0" fontId="11" fillId="2" borderId="83" xfId="0" applyFont="1" applyFill="1" applyBorder="1" applyAlignment="1" applyProtection="1">
      <alignment vertical="center"/>
    </xf>
    <xf numFmtId="0" fontId="5" fillId="2" borderId="61" xfId="0" applyFont="1" applyFill="1" applyBorder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  <protection locked="0"/>
    </xf>
    <xf numFmtId="4" fontId="4" fillId="3" borderId="16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 applyBorder="1" applyAlignment="1" applyProtection="1">
      <alignment horizontal="right" vertical="center" wrapText="1" indent="2"/>
    </xf>
    <xf numFmtId="176" fontId="12" fillId="0" borderId="10" xfId="0" applyNumberFormat="1" applyFont="1" applyBorder="1" applyAlignment="1" applyProtection="1">
      <alignment horizontal="right"/>
    </xf>
    <xf numFmtId="0" fontId="81" fillId="0" borderId="0" xfId="0" applyFont="1"/>
    <xf numFmtId="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indent="1"/>
    </xf>
    <xf numFmtId="0" fontId="9" fillId="0" borderId="0" xfId="0" applyFont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49" fontId="9" fillId="0" borderId="0" xfId="0" applyNumberFormat="1" applyFont="1" applyAlignment="1" applyProtection="1">
      <alignment horizontal="left" vertical="top" wrapText="1"/>
    </xf>
    <xf numFmtId="0" fontId="27" fillId="0" borderId="0" xfId="0" applyFont="1" applyAlignment="1" applyProtection="1">
      <alignment horizontal="left"/>
    </xf>
    <xf numFmtId="49" fontId="9" fillId="0" borderId="0" xfId="0" applyNumberFormat="1" applyFont="1" applyAlignment="1" applyProtection="1">
      <alignment vertical="top" wrapText="1"/>
    </xf>
    <xf numFmtId="0" fontId="0" fillId="0" borderId="0" xfId="0" applyFill="1" applyProtection="1"/>
    <xf numFmtId="0" fontId="27" fillId="3" borderId="10" xfId="0" applyFont="1" applyFill="1" applyBorder="1" applyAlignment="1" applyProtection="1">
      <alignment horizontal="left" indent="1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61" fillId="2" borderId="3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0" fontId="7" fillId="0" borderId="16" xfId="0" applyFont="1" applyFill="1" applyBorder="1" applyAlignment="1" applyProtection="1">
      <alignment horizontal="center" vertical="center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indent="1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11" fillId="2" borderId="8" xfId="0" applyFont="1" applyFill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center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0" fontId="64" fillId="0" borderId="0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5" fillId="0" borderId="10" xfId="0" applyFont="1" applyBorder="1" applyAlignment="1" applyProtection="1">
      <alignment horizontal="center" vertical="top"/>
    </xf>
    <xf numFmtId="0" fontId="64" fillId="0" borderId="0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 indent="1"/>
    </xf>
    <xf numFmtId="0" fontId="9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11" fillId="0" borderId="0" xfId="4" applyFont="1" applyAlignment="1" applyProtection="1">
      <alignment horizontal="left" wrapText="1"/>
    </xf>
    <xf numFmtId="0" fontId="7" fillId="0" borderId="0" xfId="4" applyFont="1" applyAlignment="1" applyProtection="1">
      <alignment horizontal="center" vertical="top" wrapText="1"/>
    </xf>
    <xf numFmtId="0" fontId="7" fillId="0" borderId="0" xfId="4" applyFont="1" applyFill="1" applyBorder="1" applyAlignment="1" applyProtection="1">
      <alignment horizontal="left"/>
    </xf>
    <xf numFmtId="0" fontId="1" fillId="0" borderId="0" xfId="4" applyFill="1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7" fillId="0" borderId="0" xfId="4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0" fillId="0" borderId="0" xfId="0" applyFont="1" applyProtection="1"/>
    <xf numFmtId="0" fontId="8" fillId="0" borderId="0" xfId="0" applyFont="1" applyFill="1" applyProtection="1"/>
    <xf numFmtId="0" fontId="5" fillId="0" borderId="0" xfId="0" applyFont="1" applyFill="1" applyBorder="1" applyAlignment="1">
      <alignment vertical="center"/>
    </xf>
    <xf numFmtId="0" fontId="68" fillId="0" borderId="0" xfId="0" applyFont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" fontId="20" fillId="0" borderId="22" xfId="0" applyNumberFormat="1" applyFont="1" applyFill="1" applyBorder="1" applyAlignment="1" applyProtection="1">
      <alignment horizontal="right" vertical="top" wrapText="1"/>
    </xf>
    <xf numFmtId="173" fontId="8" fillId="0" borderId="0" xfId="0" applyNumberFormat="1" applyFont="1" applyFill="1" applyBorder="1" applyAlignment="1" applyProtection="1">
      <alignment horizontal="center" vertical="top" wrapText="1"/>
    </xf>
    <xf numFmtId="176" fontId="11" fillId="0" borderId="14" xfId="0" applyNumberFormat="1" applyFont="1" applyFill="1" applyBorder="1" applyAlignment="1" applyProtection="1">
      <alignment horizontal="right"/>
    </xf>
    <xf numFmtId="176" fontId="12" fillId="6" borderId="10" xfId="0" applyNumberFormat="1" applyFont="1" applyFill="1" applyBorder="1" applyAlignment="1" applyProtection="1">
      <alignment horizontal="right"/>
      <protection locked="0"/>
    </xf>
    <xf numFmtId="0" fontId="4" fillId="0" borderId="0" xfId="4" applyFont="1" applyFill="1" applyBorder="1" applyAlignment="1" applyProtection="1">
      <alignment horizontal="left" vertical="center" indent="1"/>
    </xf>
    <xf numFmtId="0" fontId="4" fillId="0" borderId="0" xfId="4" applyFont="1" applyFill="1" applyBorder="1" applyAlignment="1" applyProtection="1">
      <alignment horizontal="right" indent="1"/>
    </xf>
    <xf numFmtId="3" fontId="0" fillId="5" borderId="40" xfId="0" applyNumberFormat="1" applyFill="1" applyBorder="1" applyAlignment="1" applyProtection="1">
      <alignment horizontal="center"/>
      <protection locked="0"/>
    </xf>
    <xf numFmtId="3" fontId="0" fillId="5" borderId="30" xfId="0" applyNumberForma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4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top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left"/>
      <protection locked="0"/>
    </xf>
    <xf numFmtId="0" fontId="32" fillId="0" borderId="10" xfId="0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0" fontId="49" fillId="2" borderId="17" xfId="0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4" fillId="2" borderId="60" xfId="0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4" fillId="2" borderId="12" xfId="0" applyFont="1" applyFill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/>
    <xf numFmtId="0" fontId="0" fillId="0" borderId="0" xfId="0" applyFill="1" applyProtection="1"/>
    <xf numFmtId="0" fontId="9" fillId="3" borderId="10" xfId="0" applyFont="1" applyFill="1" applyBorder="1" applyAlignment="1" applyProtection="1">
      <alignment horizontal="left" indent="1"/>
      <protection locked="0"/>
    </xf>
    <xf numFmtId="0" fontId="27" fillId="3" borderId="10" xfId="0" applyFont="1" applyFill="1" applyBorder="1" applyAlignment="1" applyProtection="1">
      <alignment horizontal="left" indent="1"/>
      <protection locked="0"/>
    </xf>
    <xf numFmtId="0" fontId="27" fillId="0" borderId="0" xfId="0" applyFont="1" applyAlignment="1" applyProtection="1">
      <alignment horizontal="left" indent="1"/>
    </xf>
    <xf numFmtId="0" fontId="9" fillId="0" borderId="17" xfId="0" applyFont="1" applyBorder="1" applyAlignment="1" applyProtection="1">
      <alignment horizontal="left" indent="1"/>
    </xf>
    <xf numFmtId="0" fontId="9" fillId="0" borderId="0" xfId="0" applyFont="1" applyAlignment="1" applyProtection="1">
      <alignment horizontal="left" indent="1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right" vertical="center"/>
    </xf>
    <xf numFmtId="0" fontId="11" fillId="2" borderId="33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indent="1"/>
    </xf>
    <xf numFmtId="170" fontId="9" fillId="6" borderId="40" xfId="0" applyNumberFormat="1" applyFont="1" applyFill="1" applyBorder="1" applyAlignment="1" applyProtection="1">
      <alignment horizontal="right" wrapText="1" indent="1"/>
      <protection locked="0"/>
    </xf>
    <xf numFmtId="170" fontId="9" fillId="6" borderId="55" xfId="0" applyNumberFormat="1" applyFont="1" applyFill="1" applyBorder="1" applyAlignment="1" applyProtection="1">
      <alignment horizontal="right" wrapText="1" indent="1"/>
      <protection locked="0"/>
    </xf>
    <xf numFmtId="170" fontId="4" fillId="0" borderId="69" xfId="0" applyNumberFormat="1" applyFont="1" applyBorder="1" applyAlignment="1" applyProtection="1">
      <alignment horizontal="right" indent="1"/>
    </xf>
    <xf numFmtId="170" fontId="4" fillId="0" borderId="70" xfId="0" applyNumberFormat="1" applyFont="1" applyBorder="1" applyAlignment="1" applyProtection="1">
      <alignment horizontal="right" indent="1"/>
    </xf>
    <xf numFmtId="170" fontId="4" fillId="0" borderId="40" xfId="0" applyNumberFormat="1" applyFont="1" applyFill="1" applyBorder="1" applyAlignment="1" applyProtection="1">
      <alignment horizontal="right" wrapText="1" indent="1"/>
    </xf>
    <xf numFmtId="170" fontId="4" fillId="0" borderId="55" xfId="0" applyNumberFormat="1" applyFont="1" applyFill="1" applyBorder="1" applyAlignment="1" applyProtection="1">
      <alignment horizontal="right" wrapText="1" indent="1"/>
    </xf>
    <xf numFmtId="170" fontId="9" fillId="0" borderId="40" xfId="0" applyNumberFormat="1" applyFont="1" applyFill="1" applyBorder="1" applyAlignment="1" applyProtection="1">
      <alignment horizontal="right" wrapText="1" indent="1"/>
    </xf>
    <xf numFmtId="170" fontId="9" fillId="0" borderId="55" xfId="0" applyNumberFormat="1" applyFont="1" applyFill="1" applyBorder="1" applyAlignment="1" applyProtection="1">
      <alignment horizontal="right" wrapText="1" indent="1"/>
    </xf>
    <xf numFmtId="0" fontId="9" fillId="3" borderId="10" xfId="0" applyFont="1" applyFill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49" fontId="9" fillId="0" borderId="0" xfId="0" applyNumberFormat="1" applyFont="1" applyAlignment="1" applyProtection="1">
      <alignment horizontal="left" vertical="top" wrapText="1"/>
    </xf>
    <xf numFmtId="49" fontId="9" fillId="0" borderId="0" xfId="0" applyNumberFormat="1" applyFont="1" applyAlignment="1" applyProtection="1">
      <alignment vertical="top" wrapText="1"/>
    </xf>
    <xf numFmtId="170" fontId="4" fillId="6" borderId="40" xfId="0" applyNumberFormat="1" applyFont="1" applyFill="1" applyBorder="1" applyAlignment="1" applyProtection="1">
      <alignment horizontal="right" indent="1"/>
      <protection locked="0"/>
    </xf>
    <xf numFmtId="170" fontId="4" fillId="6" borderId="55" xfId="0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Alignment="1" applyProtection="1">
      <alignment horizontal="left"/>
    </xf>
    <xf numFmtId="170" fontId="4" fillId="0" borderId="69" xfId="0" applyNumberFormat="1" applyFont="1" applyFill="1" applyBorder="1" applyAlignment="1" applyProtection="1">
      <alignment horizontal="right" wrapText="1" indent="1"/>
    </xf>
    <xf numFmtId="170" fontId="4" fillId="0" borderId="70" xfId="0" applyNumberFormat="1" applyFont="1" applyFill="1" applyBorder="1" applyAlignment="1" applyProtection="1">
      <alignment horizontal="right" wrapText="1" indent="1"/>
    </xf>
    <xf numFmtId="0" fontId="9" fillId="0" borderId="0" xfId="0" applyFont="1" applyAlignment="1" applyProtection="1">
      <alignment horizontal="left" vertical="top" wrapText="1"/>
    </xf>
    <xf numFmtId="49" fontId="12" fillId="3" borderId="10" xfId="0" applyNumberFormat="1" applyFont="1" applyFill="1" applyBorder="1" applyAlignment="1" applyProtection="1">
      <alignment horizontal="left" indent="1"/>
      <protection locked="0"/>
    </xf>
    <xf numFmtId="49" fontId="9" fillId="0" borderId="8" xfId="0" applyNumberFormat="1" applyFont="1" applyFill="1" applyBorder="1" applyAlignment="1" applyProtection="1">
      <alignment horizontal="left"/>
    </xf>
    <xf numFmtId="0" fontId="27" fillId="0" borderId="0" xfId="0" applyFont="1" applyFill="1" applyAlignment="1" applyProtection="1">
      <alignment horizontal="left" indent="1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68" fillId="0" borderId="60" xfId="0" applyFont="1" applyBorder="1" applyAlignment="1" applyProtection="1">
      <alignment horizontal="center" vertical="center"/>
    </xf>
    <xf numFmtId="0" fontId="68" fillId="0" borderId="12" xfId="0" applyFont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left" indent="1"/>
      <protection locked="0"/>
    </xf>
    <xf numFmtId="0" fontId="27" fillId="6" borderId="10" xfId="0" applyFont="1" applyFill="1" applyBorder="1" applyAlignment="1" applyProtection="1">
      <alignment horizontal="left" indent="1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8" borderId="1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14" fontId="9" fillId="6" borderId="10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4" fillId="6" borderId="40" xfId="0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76" fillId="8" borderId="40" xfId="0" applyFont="1" applyFill="1" applyBorder="1" applyAlignment="1" applyProtection="1">
      <alignment horizontal="center"/>
    </xf>
    <xf numFmtId="0" fontId="76" fillId="8" borderId="83" xfId="0" applyFont="1" applyFill="1" applyBorder="1" applyAlignment="1" applyProtection="1">
      <alignment horizontal="center"/>
    </xf>
    <xf numFmtId="0" fontId="76" fillId="8" borderId="55" xfId="0" applyFont="1" applyFill="1" applyBorder="1" applyAlignment="1" applyProtection="1">
      <alignment horizontal="center"/>
    </xf>
    <xf numFmtId="0" fontId="11" fillId="0" borderId="85" xfId="0" applyFont="1" applyBorder="1" applyAlignment="1" applyProtection="1">
      <alignment horizontal="center" vertical="center"/>
    </xf>
    <xf numFmtId="0" fontId="11" fillId="0" borderId="84" xfId="0" applyFont="1" applyBorder="1" applyAlignment="1" applyProtection="1">
      <alignment horizontal="center" vertical="center"/>
    </xf>
    <xf numFmtId="0" fontId="11" fillId="0" borderId="8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left"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61" fillId="2" borderId="30" xfId="0" applyFont="1" applyFill="1" applyBorder="1" applyAlignment="1" applyProtection="1">
      <alignment horizontal="center" vertical="center"/>
    </xf>
    <xf numFmtId="0" fontId="61" fillId="2" borderId="57" xfId="0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 applyProtection="1">
      <alignment horizontal="center" vertical="center"/>
    </xf>
    <xf numFmtId="0" fontId="22" fillId="2" borderId="57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8" fillId="0" borderId="6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</xf>
    <xf numFmtId="0" fontId="11" fillId="2" borderId="84" xfId="0" applyFont="1" applyFill="1" applyBorder="1" applyAlignment="1" applyProtection="1">
      <alignment horizontal="center" vertical="center"/>
    </xf>
    <xf numFmtId="0" fontId="54" fillId="2" borderId="8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49" fontId="44" fillId="0" borderId="38" xfId="0" applyNumberFormat="1" applyFont="1" applyFill="1" applyBorder="1" applyAlignment="1" applyProtection="1">
      <alignment horizontal="center" vertical="top"/>
    </xf>
    <xf numFmtId="49" fontId="4" fillId="0" borderId="39" xfId="0" applyNumberFormat="1" applyFont="1" applyFill="1" applyBorder="1" applyAlignment="1" applyProtection="1">
      <alignment horizontal="center" vertical="top"/>
    </xf>
    <xf numFmtId="49" fontId="4" fillId="0" borderId="97" xfId="0" applyNumberFormat="1" applyFont="1" applyFill="1" applyBorder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22" fillId="2" borderId="58" xfId="0" applyFont="1" applyFill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65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32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2" xfId="0" applyFont="1" applyFill="1" applyBorder="1" applyAlignment="1" applyProtection="1">
      <alignment horizontal="left" vertical="top" wrapText="1"/>
    </xf>
    <xf numFmtId="0" fontId="21" fillId="0" borderId="22" xfId="0" applyFont="1" applyBorder="1" applyAlignment="1" applyProtection="1">
      <alignment horizontal="left" vertical="center" wrapText="1"/>
    </xf>
    <xf numFmtId="173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5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7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5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8" fillId="8" borderId="13" xfId="0" applyFont="1" applyFill="1" applyBorder="1" applyAlignment="1" applyProtection="1">
      <alignment horizontal="left" vertical="top"/>
    </xf>
    <xf numFmtId="0" fontId="8" fillId="8" borderId="10" xfId="0" applyFont="1" applyFill="1" applyBorder="1" applyAlignment="1" applyProtection="1">
      <alignment horizontal="left" vertical="top"/>
    </xf>
    <xf numFmtId="0" fontId="8" fillId="8" borderId="9" xfId="0" applyFont="1" applyFill="1" applyBorder="1" applyAlignment="1" applyProtection="1">
      <alignment horizontal="left" vertical="top"/>
    </xf>
    <xf numFmtId="0" fontId="4" fillId="0" borderId="3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4" fontId="4" fillId="0" borderId="24" xfId="2" applyFont="1" applyFill="1" applyBorder="1" applyAlignment="1" applyProtection="1">
      <alignment horizontal="center" vertical="center" wrapText="1"/>
    </xf>
    <xf numFmtId="44" fontId="4" fillId="0" borderId="34" xfId="2" applyFont="1" applyFill="1" applyBorder="1" applyAlignment="1" applyProtection="1">
      <alignment horizontal="center" vertical="center" wrapText="1"/>
    </xf>
    <xf numFmtId="44" fontId="4" fillId="0" borderId="59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top" wrapText="1"/>
    </xf>
    <xf numFmtId="0" fontId="4" fillId="0" borderId="62" xfId="0" applyFont="1" applyFill="1" applyBorder="1" applyAlignment="1" applyProtection="1">
      <alignment horizontal="center" vertical="top" wrapText="1"/>
    </xf>
    <xf numFmtId="0" fontId="4" fillId="0" borderId="57" xfId="0" applyFont="1" applyFill="1" applyBorder="1" applyAlignment="1" applyProtection="1">
      <alignment horizontal="center" vertical="top" wrapText="1"/>
    </xf>
    <xf numFmtId="0" fontId="4" fillId="0" borderId="10" xfId="0" quotePrefix="1" applyNumberFormat="1" applyFont="1" applyFill="1" applyBorder="1" applyAlignment="1" applyProtection="1">
      <alignment horizontal="left" vertical="center" indent="2"/>
    </xf>
    <xf numFmtId="0" fontId="9" fillId="0" borderId="0" xfId="0" applyFont="1" applyBorder="1" applyAlignment="1" applyProtection="1">
      <alignment horizontal="left"/>
    </xf>
    <xf numFmtId="0" fontId="9" fillId="0" borderId="46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left" indent="1"/>
    </xf>
    <xf numFmtId="0" fontId="9" fillId="0" borderId="0" xfId="0" applyFont="1" applyBorder="1" applyAlignment="1" applyProtection="1">
      <alignment horizontal="left" indent="1"/>
    </xf>
    <xf numFmtId="0" fontId="9" fillId="0" borderId="32" xfId="0" applyFont="1" applyBorder="1" applyAlignment="1" applyProtection="1">
      <alignment horizontal="left" indent="1"/>
    </xf>
    <xf numFmtId="0" fontId="8" fillId="8" borderId="60" xfId="0" applyFont="1" applyFill="1" applyBorder="1" applyAlignment="1" applyProtection="1">
      <alignment horizontal="left"/>
    </xf>
    <xf numFmtId="0" fontId="8" fillId="8" borderId="8" xfId="0" applyFont="1" applyFill="1" applyBorder="1" applyAlignment="1" applyProtection="1">
      <alignment horizontal="left"/>
    </xf>
    <xf numFmtId="0" fontId="8" fillId="8" borderId="12" xfId="0" applyFont="1" applyFill="1" applyBorder="1" applyAlignment="1" applyProtection="1">
      <alignment horizontal="left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top" wrapText="1"/>
    </xf>
    <xf numFmtId="0" fontId="7" fillId="0" borderId="62" xfId="0" applyFont="1" applyFill="1" applyBorder="1" applyAlignment="1" applyProtection="1">
      <alignment horizontal="center" vertical="top" wrapText="1"/>
    </xf>
    <xf numFmtId="0" fontId="7" fillId="0" borderId="57" xfId="0" applyFont="1" applyFill="1" applyBorder="1" applyAlignment="1" applyProtection="1">
      <alignment horizontal="center" vertical="top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173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6" xfId="0" applyNumberFormat="1" applyFont="1" applyFill="1" applyBorder="1" applyAlignment="1" applyProtection="1">
      <alignment horizontal="center" vertical="top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68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6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5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55" xfId="0" applyFont="1" applyFill="1" applyBorder="1" applyAlignment="1" applyProtection="1">
      <alignment horizontal="center" vertical="center"/>
    </xf>
    <xf numFmtId="0" fontId="11" fillId="0" borderId="14" xfId="0" quotePrefix="1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57" xfId="0" applyFont="1" applyFill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right" indent="1"/>
    </xf>
    <xf numFmtId="0" fontId="4" fillId="0" borderId="20" xfId="0" applyFont="1" applyBorder="1" applyAlignment="1" applyProtection="1">
      <alignment horizontal="right" indent="1"/>
    </xf>
    <xf numFmtId="0" fontId="4" fillId="0" borderId="0" xfId="0" applyFont="1" applyAlignment="1" applyProtection="1">
      <alignment horizontal="right" indent="1"/>
    </xf>
    <xf numFmtId="0" fontId="4" fillId="0" borderId="32" xfId="0" applyFont="1" applyBorder="1" applyAlignment="1" applyProtection="1">
      <alignment horizontal="right" inden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96" xfId="0" applyFont="1" applyFill="1" applyBorder="1" applyAlignment="1" applyProtection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</xf>
    <xf numFmtId="0" fontId="7" fillId="0" borderId="8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5" fillId="2" borderId="66" xfId="0" applyFont="1" applyFill="1" applyBorder="1" applyAlignment="1" applyProtection="1">
      <alignment horizont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left"/>
    </xf>
    <xf numFmtId="0" fontId="28" fillId="0" borderId="18" xfId="0" applyFont="1" applyBorder="1" applyAlignment="1" applyProtection="1">
      <alignment horizontal="center" vertical="center"/>
    </xf>
    <xf numFmtId="0" fontId="28" fillId="0" borderId="65" xfId="0" applyFont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/>
    </xf>
    <xf numFmtId="0" fontId="28" fillId="0" borderId="47" xfId="0" applyFont="1" applyBorder="1" applyAlignment="1" applyProtection="1">
      <alignment horizontal="center" vertical="center"/>
    </xf>
    <xf numFmtId="0" fontId="28" fillId="0" borderId="63" xfId="0" applyFont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left" indent="1"/>
      <protection locked="0"/>
    </xf>
    <xf numFmtId="0" fontId="9" fillId="3" borderId="83" xfId="0" applyFont="1" applyFill="1" applyBorder="1" applyAlignment="1" applyProtection="1">
      <alignment horizontal="left" indent="1"/>
      <protection locked="0"/>
    </xf>
    <xf numFmtId="0" fontId="25" fillId="0" borderId="8" xfId="0" applyFont="1" applyBorder="1" applyAlignment="1" applyProtection="1">
      <alignment horizontal="left"/>
    </xf>
    <xf numFmtId="0" fontId="25" fillId="0" borderId="84" xfId="0" applyFont="1" applyBorder="1" applyAlignment="1" applyProtection="1">
      <alignment horizontal="left"/>
    </xf>
    <xf numFmtId="0" fontId="20" fillId="0" borderId="22" xfId="0" applyFont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 vertical="center"/>
    </xf>
    <xf numFmtId="0" fontId="54" fillId="0" borderId="32" xfId="0" applyFont="1" applyFill="1" applyBorder="1" applyAlignment="1" applyProtection="1">
      <alignment horizontal="left" vertical="center"/>
    </xf>
    <xf numFmtId="0" fontId="49" fillId="0" borderId="40" xfId="0" applyFont="1" applyFill="1" applyBorder="1" applyAlignment="1" applyProtection="1">
      <alignment horizontal="left" vertical="center" indent="1"/>
    </xf>
    <xf numFmtId="0" fontId="49" fillId="0" borderId="33" xfId="0" applyFont="1" applyFill="1" applyBorder="1" applyAlignment="1" applyProtection="1">
      <alignment horizontal="left" vertical="center" indent="1"/>
    </xf>
    <xf numFmtId="0" fontId="49" fillId="0" borderId="55" xfId="0" applyFont="1" applyFill="1" applyBorder="1" applyAlignment="1" applyProtection="1">
      <alignment horizontal="left" vertical="center" indent="1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49" fillId="2" borderId="69" xfId="0" applyFont="1" applyFill="1" applyBorder="1" applyAlignment="1" applyProtection="1">
      <alignment horizontal="center" vertical="center" wrapText="1"/>
    </xf>
    <xf numFmtId="0" fontId="49" fillId="2" borderId="73" xfId="0" applyFont="1" applyFill="1" applyBorder="1" applyAlignment="1" applyProtection="1">
      <alignment horizontal="center" vertical="center"/>
    </xf>
    <xf numFmtId="0" fontId="49" fillId="2" borderId="70" xfId="0" applyFont="1" applyFill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 textRotation="90" wrapText="1"/>
    </xf>
    <xf numFmtId="0" fontId="4" fillId="2" borderId="26" xfId="0" applyFont="1" applyFill="1" applyBorder="1" applyAlignment="1" applyProtection="1">
      <alignment horizontal="center" vertical="center" textRotation="90" wrapText="1"/>
    </xf>
    <xf numFmtId="0" fontId="4" fillId="2" borderId="65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11" fillId="0" borderId="74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55" fillId="0" borderId="72" xfId="0" applyFont="1" applyBorder="1" applyAlignment="1" applyProtection="1">
      <alignment horizontal="center" vertical="center"/>
    </xf>
    <xf numFmtId="0" fontId="55" fillId="0" borderId="50" xfId="0" applyFont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left" indent="1"/>
      <protection locked="0"/>
    </xf>
    <xf numFmtId="49" fontId="9" fillId="3" borderId="64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33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5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7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69" xfId="0" applyFont="1" applyBorder="1" applyAlignment="1" applyProtection="1">
      <alignment horizontal="center" vertical="top" wrapText="1"/>
    </xf>
    <xf numFmtId="0" fontId="4" fillId="0" borderId="73" xfId="0" applyFont="1" applyBorder="1" applyAlignment="1" applyProtection="1">
      <alignment horizontal="center" vertical="top" wrapText="1"/>
    </xf>
    <xf numFmtId="0" fontId="4" fillId="0" borderId="79" xfId="0" applyFont="1" applyBorder="1" applyAlignment="1" applyProtection="1">
      <alignment horizontal="center" vertical="top" wrapText="1"/>
    </xf>
    <xf numFmtId="0" fontId="9" fillId="3" borderId="4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6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60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9" fillId="3" borderId="28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8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8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2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5" xfId="0" applyNumberFormat="1" applyFont="1" applyFill="1" applyBorder="1" applyAlignment="1" applyProtection="1">
      <alignment horizontal="left" vertical="top" wrapText="1" indent="1"/>
      <protection locked="0"/>
    </xf>
    <xf numFmtId="0" fontId="8" fillId="8" borderId="64" xfId="0" applyFont="1" applyFill="1" applyBorder="1" applyAlignment="1" applyProtection="1">
      <alignment horizontal="center" vertical="center" wrapText="1"/>
    </xf>
    <xf numFmtId="0" fontId="8" fillId="8" borderId="83" xfId="0" applyFont="1" applyFill="1" applyBorder="1" applyAlignment="1" applyProtection="1">
      <alignment horizontal="center" vertical="center" wrapText="1"/>
    </xf>
    <xf numFmtId="0" fontId="8" fillId="8" borderId="55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 applyProtection="1">
      <alignment horizontal="center" vertical="center" wrapText="1"/>
    </xf>
    <xf numFmtId="0" fontId="8" fillId="8" borderId="77" xfId="0" applyFont="1" applyFill="1" applyBorder="1" applyAlignment="1" applyProtection="1">
      <alignment horizontal="center" vertical="center" wrapText="1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3" fontId="4" fillId="0" borderId="75" xfId="0" applyNumberFormat="1" applyFont="1" applyBorder="1" applyAlignment="1" applyProtection="1">
      <alignment horizontal="right" vertical="top" wrapText="1" indent="8"/>
    </xf>
    <xf numFmtId="3" fontId="4" fillId="0" borderId="70" xfId="0" applyNumberFormat="1" applyFont="1" applyBorder="1" applyAlignment="1" applyProtection="1">
      <alignment horizontal="right" vertical="top" wrapText="1" indent="8"/>
    </xf>
    <xf numFmtId="0" fontId="9" fillId="3" borderId="3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7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6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right" vertical="top" wrapText="1" indent="1"/>
    </xf>
    <xf numFmtId="0" fontId="4" fillId="0" borderId="46" xfId="0" applyFont="1" applyBorder="1" applyAlignment="1" applyProtection="1">
      <alignment horizontal="right" vertical="top" wrapText="1" indent="1"/>
    </xf>
    <xf numFmtId="0" fontId="40" fillId="0" borderId="0" xfId="0" applyFont="1" applyAlignment="1" applyProtection="1">
      <alignment horizontal="center" vertical="top" wrapText="1"/>
    </xf>
    <xf numFmtId="0" fontId="4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wrapText="1" indent="2"/>
    </xf>
    <xf numFmtId="0" fontId="8" fillId="0" borderId="0" xfId="0" applyFont="1" applyAlignment="1" applyProtection="1">
      <alignment horizontal="left" vertical="top"/>
    </xf>
    <xf numFmtId="0" fontId="12" fillId="6" borderId="33" xfId="0" applyFont="1" applyFill="1" applyBorder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/>
    </xf>
    <xf numFmtId="170" fontId="11" fillId="0" borderId="1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12" fillId="0" borderId="0" xfId="0" applyFont="1" applyAlignment="1" applyProtection="1">
      <alignment horizontal="center"/>
    </xf>
    <xf numFmtId="170" fontId="11" fillId="0" borderId="4" xfId="0" applyNumberFormat="1" applyFont="1" applyBorder="1" applyAlignment="1" applyProtection="1">
      <alignment horizontal="right" indent="1"/>
    </xf>
    <xf numFmtId="170" fontId="11" fillId="0" borderId="10" xfId="0" applyNumberFormat="1" applyFont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left" indent="1"/>
    </xf>
    <xf numFmtId="0" fontId="8" fillId="0" borderId="0" xfId="1" applyFill="1" applyBorder="1" applyProtection="1"/>
    <xf numFmtId="0" fontId="12" fillId="6" borderId="10" xfId="0" applyFont="1" applyFill="1" applyBorder="1" applyAlignment="1" applyProtection="1">
      <alignment horizontal="left" indent="1"/>
      <protection locked="0"/>
    </xf>
    <xf numFmtId="0" fontId="12" fillId="0" borderId="10" xfId="0" applyFont="1" applyFill="1" applyBorder="1" applyAlignment="1" applyProtection="1">
      <alignment horizontal="center"/>
    </xf>
    <xf numFmtId="170" fontId="12" fillId="0" borderId="0" xfId="0" applyNumberFormat="1" applyFont="1" applyAlignment="1" applyProtection="1">
      <alignment horizontal="center"/>
    </xf>
    <xf numFmtId="0" fontId="11" fillId="2" borderId="60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54" fillId="7" borderId="8" xfId="1" applyFont="1" applyFill="1" applyBorder="1" applyAlignment="1" applyProtection="1">
      <alignment horizontal="left" vertical="center"/>
    </xf>
    <xf numFmtId="0" fontId="11" fillId="2" borderId="12" xfId="1" applyFont="1" applyFill="1" applyBorder="1" applyAlignment="1" applyProtection="1">
      <alignment horizontal="center" vertical="center"/>
    </xf>
    <xf numFmtId="0" fontId="12" fillId="7" borderId="13" xfId="1" applyFont="1" applyFill="1" applyBorder="1" applyAlignment="1" applyProtection="1">
      <alignment horizontal="center"/>
    </xf>
    <xf numFmtId="0" fontId="12" fillId="7" borderId="10" xfId="1" applyFont="1" applyFill="1" applyBorder="1" applyAlignment="1" applyProtection="1">
      <alignment horizontal="center"/>
    </xf>
    <xf numFmtId="0" fontId="11" fillId="2" borderId="10" xfId="1" applyFont="1" applyFill="1" applyBorder="1" applyAlignment="1" applyProtection="1">
      <alignment horizontal="right" vertical="center"/>
    </xf>
    <xf numFmtId="0" fontId="4" fillId="2" borderId="33" xfId="1" applyFont="1" applyFill="1" applyBorder="1" applyAlignment="1" applyProtection="1">
      <alignment horizontal="center" vertical="center"/>
    </xf>
    <xf numFmtId="0" fontId="4" fillId="2" borderId="55" xfId="1" applyFont="1" applyFill="1" applyBorder="1" applyAlignment="1" applyProtection="1">
      <alignment horizontal="center" vertical="center"/>
    </xf>
    <xf numFmtId="0" fontId="11" fillId="8" borderId="10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left" vertical="center"/>
    </xf>
    <xf numFmtId="0" fontId="12" fillId="6" borderId="40" xfId="0" applyFont="1" applyFill="1" applyBorder="1" applyAlignment="1" applyProtection="1">
      <alignment horizontal="center"/>
      <protection locked="0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6" borderId="55" xfId="0" applyFont="1" applyFill="1" applyBorder="1" applyAlignment="1" applyProtection="1">
      <alignment horizontal="center"/>
      <protection locked="0"/>
    </xf>
    <xf numFmtId="0" fontId="1" fillId="8" borderId="40" xfId="0" applyFont="1" applyFill="1" applyBorder="1" applyAlignment="1" applyProtection="1">
      <alignment horizontal="center"/>
    </xf>
    <xf numFmtId="0" fontId="1" fillId="8" borderId="83" xfId="0" applyFont="1" applyFill="1" applyBorder="1" applyAlignment="1" applyProtection="1">
      <alignment horizontal="center"/>
    </xf>
    <xf numFmtId="0" fontId="8" fillId="8" borderId="40" xfId="0" applyFont="1" applyFill="1" applyBorder="1" applyAlignment="1" applyProtection="1">
      <alignment horizontal="center"/>
    </xf>
    <xf numFmtId="0" fontId="8" fillId="8" borderId="83" xfId="0" applyFont="1" applyFill="1" applyBorder="1" applyAlignment="1" applyProtection="1">
      <alignment horizontal="center"/>
    </xf>
    <xf numFmtId="0" fontId="8" fillId="8" borderId="55" xfId="0" applyFont="1" applyFill="1" applyBorder="1" applyAlignment="1" applyProtection="1">
      <alignment horizontal="center"/>
    </xf>
    <xf numFmtId="0" fontId="65" fillId="8" borderId="40" xfId="0" applyFont="1" applyFill="1" applyBorder="1" applyAlignment="1" applyProtection="1">
      <alignment horizontal="center"/>
    </xf>
    <xf numFmtId="0" fontId="65" fillId="8" borderId="83" xfId="0" applyFont="1" applyFill="1" applyBorder="1" applyAlignment="1" applyProtection="1">
      <alignment horizontal="center"/>
    </xf>
    <xf numFmtId="0" fontId="65" fillId="8" borderId="55" xfId="0" applyFont="1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center"/>
      <protection locked="0"/>
    </xf>
    <xf numFmtId="0" fontId="11" fillId="0" borderId="83" xfId="0" applyFont="1" applyBorder="1" applyAlignment="1" applyProtection="1">
      <alignment horizontal="center"/>
    </xf>
    <xf numFmtId="0" fontId="11" fillId="0" borderId="55" xfId="0" applyFont="1" applyBorder="1" applyAlignment="1" applyProtection="1">
      <alignment horizontal="center"/>
    </xf>
    <xf numFmtId="0" fontId="55" fillId="8" borderId="40" xfId="0" applyFont="1" applyFill="1" applyBorder="1" applyAlignment="1" applyProtection="1">
      <alignment horizontal="right"/>
    </xf>
    <xf numFmtId="0" fontId="55" fillId="8" borderId="83" xfId="0" applyFont="1" applyFill="1" applyBorder="1" applyAlignment="1" applyProtection="1">
      <alignment horizontal="right"/>
    </xf>
    <xf numFmtId="0" fontId="55" fillId="8" borderId="40" xfId="0" applyFont="1" applyFill="1" applyBorder="1" applyAlignment="1" applyProtection="1">
      <alignment horizontal="center"/>
    </xf>
    <xf numFmtId="0" fontId="55" fillId="8" borderId="83" xfId="0" applyFont="1" applyFill="1" applyBorder="1" applyAlignment="1" applyProtection="1">
      <alignment horizontal="center"/>
    </xf>
    <xf numFmtId="0" fontId="55" fillId="8" borderId="55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 vertical="top" wrapText="1"/>
    </xf>
    <xf numFmtId="0" fontId="5" fillId="0" borderId="40" xfId="0" applyFont="1" applyBorder="1" applyAlignment="1" applyProtection="1">
      <alignment horizontal="center"/>
    </xf>
    <xf numFmtId="0" fontId="5" fillId="0" borderId="83" xfId="0" applyFont="1" applyBorder="1" applyAlignment="1" applyProtection="1">
      <alignment horizontal="center"/>
    </xf>
    <xf numFmtId="0" fontId="5" fillId="0" borderId="55" xfId="0" applyFont="1" applyBorder="1" applyAlignment="1" applyProtection="1">
      <alignment horizontal="center"/>
    </xf>
    <xf numFmtId="0" fontId="9" fillId="8" borderId="85" xfId="0" applyFont="1" applyFill="1" applyBorder="1" applyAlignment="1" applyProtection="1">
      <alignment horizontal="center" vertical="center" wrapText="1"/>
    </xf>
    <xf numFmtId="0" fontId="9" fillId="8" borderId="84" xfId="0" applyFont="1" applyFill="1" applyBorder="1" applyAlignment="1" applyProtection="1">
      <alignment horizontal="center" vertical="center" wrapText="1"/>
    </xf>
    <xf numFmtId="0" fontId="9" fillId="8" borderId="86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2" xfId="0" applyFont="1" applyFill="1" applyBorder="1" applyAlignment="1" applyProtection="1">
      <alignment horizontal="center" vertical="center" wrapText="1"/>
    </xf>
    <xf numFmtId="0" fontId="9" fillId="8" borderId="13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9" fillId="8" borderId="85" xfId="0" applyFont="1" applyFill="1" applyBorder="1" applyAlignment="1" applyProtection="1">
      <alignment horizontal="center" vertical="top" wrapText="1"/>
    </xf>
    <xf numFmtId="0" fontId="9" fillId="8" borderId="84" xfId="0" applyFont="1" applyFill="1" applyBorder="1" applyAlignment="1" applyProtection="1">
      <alignment horizontal="center" vertical="top" wrapText="1"/>
    </xf>
    <xf numFmtId="0" fontId="9" fillId="8" borderId="17" xfId="0" applyFont="1" applyFill="1" applyBorder="1" applyAlignment="1" applyProtection="1">
      <alignment horizontal="center" vertical="top" wrapText="1"/>
    </xf>
    <xf numFmtId="0" fontId="9" fillId="8" borderId="0" xfId="0" applyFont="1" applyFill="1" applyBorder="1" applyAlignment="1" applyProtection="1">
      <alignment horizontal="center" vertical="top" wrapText="1"/>
    </xf>
    <xf numFmtId="0" fontId="9" fillId="8" borderId="13" xfId="0" applyFont="1" applyFill="1" applyBorder="1" applyAlignment="1" applyProtection="1">
      <alignment horizontal="center" vertical="top" wrapText="1"/>
    </xf>
    <xf numFmtId="0" fontId="9" fillId="8" borderId="10" xfId="0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7" borderId="10" xfId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/>
    </xf>
    <xf numFmtId="0" fontId="12" fillId="0" borderId="32" xfId="0" applyFont="1" applyBorder="1" applyAlignment="1" applyProtection="1">
      <alignment horizontal="left"/>
    </xf>
    <xf numFmtId="0" fontId="11" fillId="2" borderId="60" xfId="0" applyFont="1" applyFill="1" applyBorder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/>
    </xf>
    <xf numFmtId="1" fontId="11" fillId="0" borderId="10" xfId="0" applyNumberFormat="1" applyFont="1" applyBorder="1" applyAlignment="1" applyProtection="1">
      <alignment horizontal="left"/>
    </xf>
    <xf numFmtId="0" fontId="12" fillId="6" borderId="83" xfId="0" applyFont="1" applyFill="1" applyBorder="1" applyAlignment="1" applyProtection="1">
      <alignment horizontal="left" indent="1"/>
      <protection locked="0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1" fontId="11" fillId="6" borderId="40" xfId="0" applyNumberFormat="1" applyFont="1" applyFill="1" applyBorder="1" applyAlignment="1" applyProtection="1">
      <alignment horizontal="left"/>
      <protection locked="0"/>
    </xf>
    <xf numFmtId="1" fontId="11" fillId="6" borderId="55" xfId="0" applyNumberFormat="1" applyFont="1" applyFill="1" applyBorder="1" applyAlignment="1" applyProtection="1">
      <alignment horizontal="left"/>
      <protection locked="0"/>
    </xf>
    <xf numFmtId="1" fontId="11" fillId="6" borderId="40" xfId="0" applyNumberFormat="1" applyFont="1" applyFill="1" applyBorder="1" applyAlignment="1" applyProtection="1">
      <alignment horizontal="right"/>
      <protection locked="0"/>
    </xf>
    <xf numFmtId="1" fontId="11" fillId="6" borderId="55" xfId="0" applyNumberFormat="1" applyFont="1" applyFill="1" applyBorder="1" applyAlignment="1" applyProtection="1">
      <alignment horizontal="right"/>
      <protection locked="0"/>
    </xf>
    <xf numFmtId="1" fontId="11" fillId="0" borderId="10" xfId="0" applyNumberFormat="1" applyFont="1" applyFill="1" applyBorder="1" applyAlignment="1" applyProtection="1">
      <alignment horizontal="right"/>
    </xf>
    <xf numFmtId="1" fontId="11" fillId="0" borderId="10" xfId="0" applyNumberFormat="1" applyFont="1" applyFill="1" applyBorder="1" applyAlignment="1" applyProtection="1">
      <alignment horizontal="left"/>
    </xf>
    <xf numFmtId="0" fontId="11" fillId="2" borderId="85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indent="1"/>
    </xf>
    <xf numFmtId="0" fontId="65" fillId="0" borderId="13" xfId="0" applyFont="1" applyBorder="1" applyAlignment="1" applyProtection="1">
      <alignment horizontal="center" vertical="top"/>
    </xf>
    <xf numFmtId="0" fontId="65" fillId="0" borderId="10" xfId="0" applyFont="1" applyBorder="1" applyAlignment="1" applyProtection="1">
      <alignment horizontal="center" vertical="top"/>
    </xf>
    <xf numFmtId="0" fontId="65" fillId="0" borderId="9" xfId="0" applyFont="1" applyBorder="1" applyAlignment="1" applyProtection="1">
      <alignment horizontal="center" vertical="top"/>
    </xf>
    <xf numFmtId="0" fontId="64" fillId="0" borderId="17" xfId="0" applyFont="1" applyBorder="1" applyAlignment="1" applyProtection="1">
      <alignment horizontal="center"/>
    </xf>
    <xf numFmtId="0" fontId="64" fillId="0" borderId="0" xfId="0" applyFont="1" applyBorder="1" applyAlignment="1" applyProtection="1">
      <alignment horizontal="center"/>
    </xf>
    <xf numFmtId="0" fontId="64" fillId="0" borderId="32" xfId="0" applyFont="1" applyBorder="1" applyAlignment="1" applyProtection="1">
      <alignment horizontal="center"/>
    </xf>
    <xf numFmtId="0" fontId="64" fillId="0" borderId="85" xfId="0" applyFont="1" applyBorder="1" applyAlignment="1" applyProtection="1">
      <alignment horizontal="center"/>
    </xf>
    <xf numFmtId="0" fontId="64" fillId="0" borderId="84" xfId="0" applyFont="1" applyBorder="1" applyAlignment="1" applyProtection="1">
      <alignment horizontal="center"/>
    </xf>
    <xf numFmtId="0" fontId="64" fillId="0" borderId="86" xfId="0" applyFont="1" applyBorder="1" applyAlignment="1" applyProtection="1">
      <alignment horizontal="center"/>
    </xf>
    <xf numFmtId="0" fontId="64" fillId="8" borderId="85" xfId="0" applyFont="1" applyFill="1" applyBorder="1" applyAlignment="1" applyProtection="1">
      <alignment horizontal="center"/>
    </xf>
    <xf numFmtId="0" fontId="64" fillId="8" borderId="84" xfId="0" applyFont="1" applyFill="1" applyBorder="1" applyAlignment="1" applyProtection="1">
      <alignment horizontal="center"/>
    </xf>
    <xf numFmtId="0" fontId="64" fillId="8" borderId="86" xfId="0" applyFont="1" applyFill="1" applyBorder="1" applyAlignment="1" applyProtection="1">
      <alignment horizontal="center"/>
    </xf>
    <xf numFmtId="0" fontId="64" fillId="8" borderId="13" xfId="0" applyFont="1" applyFill="1" applyBorder="1" applyAlignment="1" applyProtection="1">
      <alignment horizontal="center"/>
    </xf>
    <xf numFmtId="0" fontId="64" fillId="8" borderId="10" xfId="0" applyFont="1" applyFill="1" applyBorder="1" applyAlignment="1" applyProtection="1">
      <alignment horizontal="center"/>
    </xf>
    <xf numFmtId="0" fontId="64" fillId="8" borderId="9" xfId="0" applyFont="1" applyFill="1" applyBorder="1" applyAlignment="1" applyProtection="1">
      <alignment horizontal="center"/>
    </xf>
    <xf numFmtId="178" fontId="12" fillId="6" borderId="83" xfId="0" applyNumberFormat="1" applyFont="1" applyFill="1" applyBorder="1" applyAlignment="1" applyProtection="1">
      <alignment horizontal="right"/>
      <protection locked="0"/>
    </xf>
    <xf numFmtId="0" fontId="12" fillId="0" borderId="85" xfId="0" applyFont="1" applyBorder="1" applyAlignment="1" applyProtection="1">
      <alignment horizontal="center" vertical="center" wrapText="1"/>
    </xf>
    <xf numFmtId="0" fontId="12" fillId="0" borderId="84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center" vertical="center"/>
    </xf>
    <xf numFmtId="0" fontId="64" fillId="0" borderId="32" xfId="0" applyFont="1" applyBorder="1" applyAlignment="1" applyProtection="1">
      <alignment horizontal="center" vertical="center"/>
    </xf>
    <xf numFmtId="0" fontId="64" fillId="0" borderId="17" xfId="0" applyFont="1" applyBorder="1" applyAlignment="1" applyProtection="1">
      <alignment horizontal="center" vertical="center"/>
    </xf>
    <xf numFmtId="0" fontId="64" fillId="0" borderId="13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64" fillId="0" borderId="9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32" xfId="0" applyFont="1" applyBorder="1" applyAlignment="1" applyProtection="1">
      <alignment horizontal="center"/>
    </xf>
    <xf numFmtId="178" fontId="12" fillId="6" borderId="10" xfId="0" applyNumberFormat="1" applyFont="1" applyFill="1" applyBorder="1" applyAlignment="1" applyProtection="1">
      <alignment horizontal="right"/>
      <protection locked="0"/>
    </xf>
    <xf numFmtId="0" fontId="11" fillId="2" borderId="86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178" fontId="11" fillId="0" borderId="14" xfId="0" applyNumberFormat="1" applyFont="1" applyFill="1" applyBorder="1" applyAlignment="1" applyProtection="1">
      <alignment horizontal="right"/>
    </xf>
    <xf numFmtId="0" fontId="64" fillId="0" borderId="13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4" fillId="0" borderId="9" xfId="0" applyFont="1" applyBorder="1" applyAlignment="1" applyProtection="1">
      <alignment horizontal="center"/>
    </xf>
    <xf numFmtId="178" fontId="12" fillId="0" borderId="10" xfId="0" applyNumberFormat="1" applyFont="1" applyFill="1" applyBorder="1" applyAlignment="1" applyProtection="1">
      <alignment horizontal="right"/>
    </xf>
    <xf numFmtId="178" fontId="11" fillId="0" borderId="14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left" indent="3"/>
    </xf>
    <xf numFmtId="0" fontId="12" fillId="3" borderId="33" xfId="0" applyFont="1" applyFill="1" applyBorder="1" applyAlignment="1" applyProtection="1">
      <alignment horizontal="left" indent="1"/>
      <protection locked="0"/>
    </xf>
    <xf numFmtId="0" fontId="12" fillId="3" borderId="83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Protection="1"/>
    <xf numFmtId="0" fontId="11" fillId="2" borderId="85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right"/>
    </xf>
    <xf numFmtId="0" fontId="80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" fontId="11" fillId="0" borderId="14" xfId="0" applyNumberFormat="1" applyFont="1" applyBorder="1" applyAlignment="1" applyProtection="1">
      <alignment horizontal="right" vertical="center" indent="1"/>
    </xf>
    <xf numFmtId="0" fontId="12" fillId="3" borderId="10" xfId="0" applyFont="1" applyFill="1" applyBorder="1" applyAlignment="1" applyProtection="1">
      <alignment horizontal="left" vertical="center" indent="1"/>
      <protection locked="0"/>
    </xf>
    <xf numFmtId="0" fontId="12" fillId="3" borderId="33" xfId="0" applyFont="1" applyFill="1" applyBorder="1" applyAlignment="1" applyProtection="1">
      <alignment horizontal="left" vertical="center" indent="1"/>
      <protection locked="0"/>
    </xf>
    <xf numFmtId="0" fontId="12" fillId="3" borderId="83" xfId="0" applyFont="1" applyFill="1" applyBorder="1" applyAlignment="1" applyProtection="1">
      <alignment horizontal="left" vertical="center" indent="1"/>
      <protection locked="0"/>
    </xf>
    <xf numFmtId="4" fontId="12" fillId="3" borderId="10" xfId="0" applyNumberFormat="1" applyFont="1" applyFill="1" applyBorder="1" applyAlignment="1" applyProtection="1">
      <alignment horizontal="right" vertical="center" indent="1"/>
      <protection locked="0"/>
    </xf>
    <xf numFmtId="4" fontId="9" fillId="3" borderId="33" xfId="2" applyNumberFormat="1" applyFont="1" applyFill="1" applyBorder="1" applyAlignment="1" applyProtection="1">
      <alignment horizontal="right" vertical="center" indent="1"/>
      <protection locked="0"/>
    </xf>
    <xf numFmtId="0" fontId="11" fillId="2" borderId="86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4" fontId="11" fillId="0" borderId="14" xfId="0" applyNumberFormat="1" applyFont="1" applyFill="1" applyBorder="1" applyAlignment="1" applyProtection="1">
      <alignment horizontal="right" vertical="center" indent="1"/>
    </xf>
    <xf numFmtId="0" fontId="11" fillId="0" borderId="14" xfId="0" applyFont="1" applyFill="1" applyBorder="1" applyAlignment="1" applyProtection="1">
      <alignment horizontal="right" vertical="center" indent="1"/>
    </xf>
    <xf numFmtId="49" fontId="12" fillId="3" borderId="33" xfId="0" applyNumberFormat="1" applyFont="1" applyFill="1" applyBorder="1" applyAlignment="1" applyProtection="1">
      <alignment horizontal="left" indent="1"/>
      <protection locked="0"/>
    </xf>
    <xf numFmtId="4" fontId="12" fillId="3" borderId="33" xfId="0" applyNumberFormat="1" applyFont="1" applyFill="1" applyBorder="1" applyAlignment="1" applyProtection="1">
      <alignment horizontal="right" vertical="center" indent="1"/>
      <protection locked="0"/>
    </xf>
    <xf numFmtId="3" fontId="4" fillId="0" borderId="0" xfId="4" applyNumberFormat="1" applyFont="1" applyFill="1" applyBorder="1" applyAlignment="1" applyProtection="1">
      <alignment horizontal="left"/>
    </xf>
    <xf numFmtId="0" fontId="49" fillId="2" borderId="18" xfId="4" applyFont="1" applyFill="1" applyBorder="1" applyAlignment="1" applyProtection="1">
      <alignment horizontal="center"/>
    </xf>
    <xf numFmtId="0" fontId="49" fillId="2" borderId="22" xfId="4" applyFont="1" applyFill="1" applyBorder="1" applyAlignment="1" applyProtection="1">
      <alignment horizontal="center"/>
    </xf>
    <xf numFmtId="0" fontId="49" fillId="2" borderId="20" xfId="4" applyFont="1" applyFill="1" applyBorder="1" applyAlignment="1" applyProtection="1">
      <alignment horizontal="center"/>
    </xf>
    <xf numFmtId="0" fontId="49" fillId="2" borderId="47" xfId="4" applyFont="1" applyFill="1" applyBorder="1" applyAlignment="1" applyProtection="1">
      <alignment horizontal="center" vertical="center"/>
    </xf>
    <xf numFmtId="0" fontId="49" fillId="2" borderId="14" xfId="4" applyFont="1" applyFill="1" applyBorder="1" applyAlignment="1" applyProtection="1">
      <alignment horizontal="center" vertical="center"/>
    </xf>
    <xf numFmtId="0" fontId="49" fillId="2" borderId="23" xfId="4" applyFont="1" applyFill="1" applyBorder="1" applyAlignment="1" applyProtection="1">
      <alignment horizontal="center" vertical="center"/>
    </xf>
    <xf numFmtId="0" fontId="49" fillId="0" borderId="0" xfId="4" applyFont="1" applyAlignment="1" applyProtection="1">
      <alignment horizontal="left"/>
    </xf>
    <xf numFmtId="0" fontId="49" fillId="0" borderId="46" xfId="4" applyFont="1" applyBorder="1" applyAlignment="1" applyProtection="1">
      <alignment horizontal="left"/>
    </xf>
    <xf numFmtId="0" fontId="4" fillId="3" borderId="69" xfId="4" applyFont="1" applyFill="1" applyBorder="1" applyAlignment="1" applyProtection="1">
      <alignment horizontal="left" vertical="center" indent="1"/>
      <protection locked="0"/>
    </xf>
    <xf numFmtId="0" fontId="4" fillId="3" borderId="73" xfId="4" applyFont="1" applyFill="1" applyBorder="1" applyAlignment="1" applyProtection="1">
      <alignment horizontal="left" vertical="center" indent="1"/>
      <protection locked="0"/>
    </xf>
    <xf numFmtId="0" fontId="4" fillId="3" borderId="70" xfId="4" applyFont="1" applyFill="1" applyBorder="1" applyAlignment="1" applyProtection="1">
      <alignment horizontal="left" vertical="center" indent="1"/>
      <protection locked="0"/>
    </xf>
    <xf numFmtId="3" fontId="4" fillId="0" borderId="0" xfId="4" applyNumberFormat="1" applyFont="1" applyFill="1" applyBorder="1" applyAlignment="1" applyProtection="1">
      <alignment horizontal="center"/>
    </xf>
    <xf numFmtId="3" fontId="4" fillId="0" borderId="46" xfId="4" applyNumberFormat="1" applyFont="1" applyFill="1" applyBorder="1" applyAlignment="1" applyProtection="1">
      <alignment horizontal="center"/>
    </xf>
    <xf numFmtId="14" fontId="11" fillId="0" borderId="0" xfId="4" applyNumberFormat="1" applyFont="1" applyFill="1" applyBorder="1" applyAlignment="1" applyProtection="1">
      <alignment horizontal="left"/>
    </xf>
    <xf numFmtId="14" fontId="11" fillId="0" borderId="46" xfId="4" applyNumberFormat="1" applyFont="1" applyFill="1" applyBorder="1" applyAlignment="1" applyProtection="1">
      <alignment horizontal="left"/>
    </xf>
    <xf numFmtId="0" fontId="1" fillId="0" borderId="0" xfId="4" applyAlignment="1" applyProtection="1">
      <alignment horizontal="left" vertical="top" wrapText="1"/>
    </xf>
    <xf numFmtId="0" fontId="11" fillId="0" borderId="0" xfId="4" applyFont="1" applyAlignment="1" applyProtection="1">
      <alignment horizontal="left"/>
    </xf>
    <xf numFmtId="0" fontId="1" fillId="0" borderId="0" xfId="4" applyFont="1" applyAlignment="1" applyProtection="1">
      <alignment horizontal="right"/>
    </xf>
    <xf numFmtId="0" fontId="1" fillId="0" borderId="0" xfId="4" applyFont="1" applyBorder="1" applyAlignment="1" applyProtection="1">
      <alignment horizontal="right"/>
    </xf>
    <xf numFmtId="0" fontId="7" fillId="0" borderId="0" xfId="4" applyFont="1" applyAlignment="1" applyProtection="1">
      <alignment horizontal="left"/>
    </xf>
    <xf numFmtId="0" fontId="7" fillId="0" borderId="32" xfId="4" applyFont="1" applyBorder="1" applyAlignment="1" applyProtection="1">
      <alignment horizontal="left"/>
    </xf>
    <xf numFmtId="3" fontId="52" fillId="2" borderId="85" xfId="4" applyNumberFormat="1" applyFont="1" applyFill="1" applyBorder="1" applyAlignment="1" applyProtection="1">
      <alignment horizontal="left" vertical="center" wrapText="1"/>
    </xf>
    <xf numFmtId="3" fontId="52" fillId="2" borderId="84" xfId="4" applyNumberFormat="1" applyFont="1" applyFill="1" applyBorder="1" applyAlignment="1" applyProtection="1">
      <alignment horizontal="left" vertical="center" wrapText="1"/>
    </xf>
    <xf numFmtId="3" fontId="52" fillId="2" borderId="86" xfId="4" applyNumberFormat="1" applyFont="1" applyFill="1" applyBorder="1" applyAlignment="1" applyProtection="1">
      <alignment horizontal="left" vertical="center" wrapText="1"/>
    </xf>
    <xf numFmtId="3" fontId="52" fillId="2" borderId="17" xfId="4" applyNumberFormat="1" applyFont="1" applyFill="1" applyBorder="1" applyAlignment="1" applyProtection="1">
      <alignment horizontal="left" vertical="center" wrapText="1"/>
    </xf>
    <xf numFmtId="3" fontId="52" fillId="2" borderId="0" xfId="4" applyNumberFormat="1" applyFont="1" applyFill="1" applyBorder="1" applyAlignment="1" applyProtection="1">
      <alignment horizontal="left" vertical="center" wrapText="1"/>
    </xf>
    <xf numFmtId="3" fontId="52" fillId="2" borderId="32" xfId="4" applyNumberFormat="1" applyFont="1" applyFill="1" applyBorder="1" applyAlignment="1" applyProtection="1">
      <alignment horizontal="left" vertical="center" wrapText="1"/>
    </xf>
    <xf numFmtId="3" fontId="52" fillId="2" borderId="13" xfId="4" applyNumberFormat="1" applyFont="1" applyFill="1" applyBorder="1" applyAlignment="1" applyProtection="1">
      <alignment horizontal="left" vertical="center" wrapText="1"/>
    </xf>
    <xf numFmtId="3" fontId="52" fillId="2" borderId="10" xfId="4" applyNumberFormat="1" applyFont="1" applyFill="1" applyBorder="1" applyAlignment="1" applyProtection="1">
      <alignment horizontal="left" vertical="center" wrapText="1"/>
    </xf>
    <xf numFmtId="3" fontId="52" fillId="2" borderId="9" xfId="4" applyNumberFormat="1" applyFont="1" applyFill="1" applyBorder="1" applyAlignment="1" applyProtection="1">
      <alignment horizontal="left" vertical="center" wrapText="1"/>
    </xf>
    <xf numFmtId="0" fontId="1" fillId="0" borderId="0" xfId="4" applyFill="1" applyBorder="1" applyAlignment="1" applyProtection="1">
      <alignment horizontal="left"/>
    </xf>
    <xf numFmtId="0" fontId="1" fillId="0" borderId="32" xfId="4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/>
    </xf>
    <xf numFmtId="0" fontId="7" fillId="0" borderId="32" xfId="4" applyFont="1" applyFill="1" applyBorder="1" applyAlignment="1" applyProtection="1">
      <alignment horizontal="left"/>
    </xf>
    <xf numFmtId="3" fontId="1" fillId="0" borderId="0" xfId="4" applyNumberFormat="1" applyFont="1" applyFill="1" applyBorder="1" applyAlignment="1" applyProtection="1">
      <alignment horizontal="right" vertical="top"/>
    </xf>
    <xf numFmtId="0" fontId="1" fillId="0" borderId="17" xfId="4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4" fillId="0" borderId="0" xfId="4" applyFont="1" applyAlignment="1" applyProtection="1">
      <alignment horizontal="left"/>
    </xf>
    <xf numFmtId="0" fontId="4" fillId="0" borderId="32" xfId="4" applyFont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0" fontId="4" fillId="0" borderId="32" xfId="4" applyFont="1" applyFill="1" applyBorder="1" applyAlignment="1" applyProtection="1">
      <alignment horizontal="left"/>
    </xf>
    <xf numFmtId="0" fontId="7" fillId="0" borderId="0" xfId="4" applyFont="1" applyAlignment="1" applyProtection="1">
      <alignment horizontal="center" vertical="top" wrapText="1"/>
    </xf>
    <xf numFmtId="0" fontId="1" fillId="0" borderId="21" xfId="4" applyFont="1" applyBorder="1" applyAlignment="1" applyProtection="1">
      <alignment horizontal="left" vertical="center" wrapText="1"/>
    </xf>
    <xf numFmtId="164" fontId="4" fillId="5" borderId="67" xfId="4" applyNumberFormat="1" applyFont="1" applyFill="1" applyBorder="1" applyAlignment="1" applyProtection="1">
      <alignment horizontal="center" vertical="center"/>
    </xf>
    <xf numFmtId="164" fontId="4" fillId="5" borderId="25" xfId="4" applyNumberFormat="1" applyFont="1" applyFill="1" applyBorder="1" applyAlignment="1" applyProtection="1">
      <alignment horizontal="center" vertical="center"/>
    </xf>
    <xf numFmtId="0" fontId="9" fillId="0" borderId="0" xfId="4" applyFont="1" applyFill="1" applyBorder="1" applyAlignment="1" applyProtection="1">
      <alignment horizontal="left"/>
    </xf>
    <xf numFmtId="3" fontId="4" fillId="0" borderId="80" xfId="4" applyNumberFormat="1" applyFont="1" applyFill="1" applyBorder="1" applyAlignment="1" applyProtection="1">
      <alignment horizontal="right" vertical="center" indent="1"/>
    </xf>
    <xf numFmtId="3" fontId="4" fillId="0" borderId="81" xfId="4" applyNumberFormat="1" applyFont="1" applyFill="1" applyBorder="1" applyAlignment="1" applyProtection="1">
      <alignment horizontal="right" vertical="center" indent="1"/>
    </xf>
    <xf numFmtId="0" fontId="1" fillId="0" borderId="82" xfId="4" applyBorder="1" applyAlignment="1" applyProtection="1">
      <alignment horizontal="left" vertical="center"/>
    </xf>
    <xf numFmtId="0" fontId="52" fillId="2" borderId="17" xfId="4" applyFont="1" applyFill="1" applyBorder="1" applyAlignment="1" applyProtection="1">
      <alignment horizontal="left" vertical="center" wrapText="1"/>
    </xf>
    <xf numFmtId="0" fontId="52" fillId="2" borderId="0" xfId="4" applyFont="1" applyFill="1" applyBorder="1" applyAlignment="1" applyProtection="1">
      <alignment horizontal="left" vertical="center" wrapText="1"/>
    </xf>
    <xf numFmtId="0" fontId="52" fillId="2" borderId="32" xfId="4" applyFont="1" applyFill="1" applyBorder="1" applyAlignment="1" applyProtection="1">
      <alignment horizontal="left" vertical="center" wrapText="1"/>
    </xf>
    <xf numFmtId="0" fontId="52" fillId="2" borderId="13" xfId="4" applyFont="1" applyFill="1" applyBorder="1" applyAlignment="1" applyProtection="1">
      <alignment horizontal="left" vertical="center" wrapText="1"/>
    </xf>
    <xf numFmtId="0" fontId="52" fillId="2" borderId="10" xfId="4" applyFont="1" applyFill="1" applyBorder="1" applyAlignment="1" applyProtection="1">
      <alignment horizontal="left" vertical="center" wrapText="1"/>
    </xf>
    <xf numFmtId="0" fontId="52" fillId="2" borderId="9" xfId="4" applyFont="1" applyFill="1" applyBorder="1" applyAlignment="1" applyProtection="1">
      <alignment horizontal="left" vertical="center" wrapText="1"/>
    </xf>
    <xf numFmtId="0" fontId="11" fillId="0" borderId="0" xfId="4" applyFont="1" applyAlignment="1" applyProtection="1">
      <alignment horizontal="left" wrapText="1"/>
    </xf>
    <xf numFmtId="0" fontId="11" fillId="0" borderId="36" xfId="4" applyFont="1" applyBorder="1" applyAlignment="1" applyProtection="1">
      <alignment horizontal="left" wrapText="1"/>
    </xf>
    <xf numFmtId="0" fontId="9" fillId="0" borderId="0" xfId="4" applyFont="1" applyAlignment="1" applyProtection="1">
      <alignment horizontal="left" vertical="top" wrapText="1"/>
    </xf>
    <xf numFmtId="0" fontId="11" fillId="0" borderId="0" xfId="4" applyFont="1" applyAlignment="1" applyProtection="1">
      <alignment horizontal="left" vertical="top" wrapText="1"/>
    </xf>
    <xf numFmtId="0" fontId="1" fillId="0" borderId="0" xfId="4" applyAlignment="1">
      <alignment horizontal="center"/>
    </xf>
    <xf numFmtId="0" fontId="4" fillId="2" borderId="71" xfId="4" applyFont="1" applyFill="1" applyBorder="1" applyAlignment="1" applyProtection="1">
      <alignment horizontal="center" vertical="center" textRotation="90"/>
    </xf>
    <xf numFmtId="0" fontId="4" fillId="2" borderId="42" xfId="4" applyFont="1" applyFill="1" applyBorder="1" applyAlignment="1" applyProtection="1">
      <alignment horizontal="center" vertical="center" textRotation="90"/>
    </xf>
    <xf numFmtId="0" fontId="4" fillId="2" borderId="43" xfId="4" applyFont="1" applyFill="1" applyBorder="1" applyAlignment="1" applyProtection="1">
      <alignment horizontal="center" vertical="center" textRotation="90"/>
    </xf>
    <xf numFmtId="0" fontId="7" fillId="2" borderId="65" xfId="4" applyFont="1" applyFill="1" applyBorder="1" applyAlignment="1" applyProtection="1">
      <alignment horizontal="center" vertical="center"/>
    </xf>
    <xf numFmtId="0" fontId="7" fillId="2" borderId="32" xfId="4" applyFont="1" applyFill="1" applyBorder="1" applyAlignment="1" applyProtection="1">
      <alignment horizontal="center" vertical="center"/>
    </xf>
    <xf numFmtId="0" fontId="7" fillId="2" borderId="9" xfId="4" applyFont="1" applyFill="1" applyBorder="1" applyAlignment="1" applyProtection="1">
      <alignment horizontal="center" vertical="center"/>
    </xf>
    <xf numFmtId="0" fontId="7" fillId="2" borderId="19" xfId="4" applyFont="1" applyFill="1" applyBorder="1" applyAlignment="1" applyProtection="1">
      <alignment horizontal="center" vertical="center" wrapText="1"/>
    </xf>
    <xf numFmtId="0" fontId="7" fillId="2" borderId="65" xfId="4" applyFont="1" applyFill="1" applyBorder="1" applyAlignment="1" applyProtection="1">
      <alignment horizontal="center" vertical="center" wrapText="1"/>
    </xf>
    <xf numFmtId="0" fontId="7" fillId="2" borderId="17" xfId="4" applyFont="1" applyFill="1" applyBorder="1" applyAlignment="1" applyProtection="1">
      <alignment horizontal="center" vertical="center" wrapText="1"/>
    </xf>
    <xf numFmtId="0" fontId="7" fillId="2" borderId="32" xfId="4" applyFont="1" applyFill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>
      <alignment horizontal="center" vertical="center" wrapText="1"/>
    </xf>
    <xf numFmtId="0" fontId="7" fillId="2" borderId="9" xfId="4" applyFont="1" applyFill="1" applyBorder="1" applyAlignment="1" applyProtection="1">
      <alignment horizontal="center" vertical="center" wrapText="1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7" fillId="2" borderId="26" xfId="4" applyFont="1" applyFill="1" applyBorder="1" applyAlignment="1" applyProtection="1">
      <alignment horizontal="center" vertical="center" wrapText="1"/>
    </xf>
    <xf numFmtId="0" fontId="7" fillId="2" borderId="24" xfId="4" applyFont="1" applyFill="1" applyBorder="1" applyAlignment="1" applyProtection="1">
      <alignment horizontal="center" vertical="center" wrapText="1"/>
    </xf>
    <xf numFmtId="0" fontId="7" fillId="2" borderId="34" xfId="4" applyFont="1" applyFill="1" applyBorder="1" applyAlignment="1" applyProtection="1">
      <alignment horizontal="center" vertical="center" wrapText="1"/>
    </xf>
    <xf numFmtId="0" fontId="7" fillId="2" borderId="41" xfId="4" applyFont="1" applyFill="1" applyBorder="1" applyAlignment="1" applyProtection="1">
      <alignment horizontal="center" vertical="center" wrapText="1"/>
    </xf>
    <xf numFmtId="0" fontId="4" fillId="0" borderId="42" xfId="4" applyFont="1" applyBorder="1" applyAlignment="1" applyProtection="1">
      <alignment horizontal="center" vertical="top" textRotation="90"/>
    </xf>
    <xf numFmtId="0" fontId="4" fillId="0" borderId="42" xfId="4" applyFont="1" applyBorder="1" applyAlignment="1" applyProtection="1">
      <alignment horizontal="center" vertical="center" textRotation="90"/>
    </xf>
    <xf numFmtId="0" fontId="7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right" indent="1"/>
    </xf>
    <xf numFmtId="14" fontId="11" fillId="2" borderId="28" xfId="4" applyNumberFormat="1" applyFont="1" applyFill="1" applyBorder="1" applyAlignment="1" applyProtection="1">
      <alignment horizontal="right"/>
    </xf>
    <xf numFmtId="14" fontId="11" fillId="2" borderId="61" xfId="4" applyNumberFormat="1" applyFont="1" applyFill="1" applyBorder="1" applyAlignment="1" applyProtection="1">
      <alignment horizontal="right"/>
    </xf>
    <xf numFmtId="14" fontId="11" fillId="2" borderId="78" xfId="4" applyNumberFormat="1" applyFont="1" applyFill="1" applyBorder="1" applyAlignment="1" applyProtection="1">
      <alignment horizontal="right"/>
    </xf>
    <xf numFmtId="0" fontId="11" fillId="0" borderId="22" xfId="4" applyFont="1" applyBorder="1" applyAlignment="1" applyProtection="1">
      <alignment horizontal="right" indent="1"/>
    </xf>
    <xf numFmtId="0" fontId="9" fillId="3" borderId="83" xfId="4" applyFont="1" applyFill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/>
    </xf>
    <xf numFmtId="3" fontId="9" fillId="0" borderId="40" xfId="4" applyNumberFormat="1" applyFont="1" applyFill="1" applyBorder="1" applyAlignment="1" applyProtection="1">
      <alignment horizontal="center"/>
    </xf>
    <xf numFmtId="3" fontId="9" fillId="0" borderId="83" xfId="4" applyNumberFormat="1" applyFont="1" applyFill="1" applyBorder="1" applyAlignment="1" applyProtection="1">
      <alignment horizontal="center"/>
    </xf>
    <xf numFmtId="3" fontId="9" fillId="0" borderId="55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>
      <alignment horizontal="left"/>
    </xf>
    <xf numFmtId="0" fontId="11" fillId="0" borderId="32" xfId="4" applyFont="1" applyBorder="1" applyAlignment="1" applyProtection="1">
      <alignment horizontal="left"/>
    </xf>
    <xf numFmtId="0" fontId="54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 vertical="center"/>
    </xf>
    <xf numFmtId="0" fontId="9" fillId="3" borderId="10" xfId="4" applyFont="1" applyFill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32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32" xfId="0" applyFont="1" applyFill="1" applyBorder="1" applyAlignment="1" applyProtection="1">
      <alignment horizontal="left"/>
    </xf>
    <xf numFmtId="0" fontId="11" fillId="0" borderId="36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 inden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right" indent="1"/>
    </xf>
    <xf numFmtId="0" fontId="11" fillId="0" borderId="20" xfId="0" applyFont="1" applyBorder="1" applyAlignment="1" applyProtection="1">
      <alignment horizontal="right" indent="1"/>
    </xf>
    <xf numFmtId="0" fontId="7" fillId="0" borderId="0" xfId="0" applyFont="1" applyBorder="1" applyAlignment="1" applyProtection="1">
      <alignment horizontal="left"/>
    </xf>
    <xf numFmtId="0" fontId="4" fillId="0" borderId="42" xfId="0" applyFont="1" applyBorder="1" applyAlignment="1" applyProtection="1">
      <alignment horizontal="center" vertical="top" textRotation="90"/>
    </xf>
    <xf numFmtId="14" fontId="4" fillId="2" borderId="28" xfId="0" applyNumberFormat="1" applyFont="1" applyFill="1" applyBorder="1" applyAlignment="1" applyProtection="1">
      <alignment horizontal="right"/>
    </xf>
    <xf numFmtId="14" fontId="4" fillId="2" borderId="61" xfId="0" applyNumberFormat="1" applyFont="1" applyFill="1" applyBorder="1" applyAlignment="1" applyProtection="1">
      <alignment horizontal="right"/>
    </xf>
    <xf numFmtId="14" fontId="4" fillId="2" borderId="78" xfId="0" applyNumberFormat="1" applyFont="1" applyFill="1" applyBorder="1" applyAlignment="1" applyProtection="1">
      <alignment horizontal="right"/>
    </xf>
    <xf numFmtId="0" fontId="49" fillId="2" borderId="18" xfId="0" applyFont="1" applyFill="1" applyBorder="1" applyAlignment="1" applyProtection="1">
      <alignment horizontal="center"/>
    </xf>
    <xf numFmtId="0" fontId="49" fillId="2" borderId="22" xfId="0" applyFont="1" applyFill="1" applyBorder="1" applyAlignment="1" applyProtection="1">
      <alignment horizontal="center"/>
    </xf>
    <xf numFmtId="0" fontId="49" fillId="2" borderId="20" xfId="0" applyFont="1" applyFill="1" applyBorder="1" applyAlignment="1" applyProtection="1">
      <alignment horizontal="center"/>
    </xf>
    <xf numFmtId="0" fontId="49" fillId="2" borderId="47" xfId="0" applyFont="1" applyFill="1" applyBorder="1" applyAlignment="1" applyProtection="1">
      <alignment horizontal="center" vertical="center"/>
    </xf>
    <xf numFmtId="0" fontId="49" fillId="2" borderId="14" xfId="0" applyFont="1" applyFill="1" applyBorder="1" applyAlignment="1" applyProtection="1">
      <alignment horizontal="center" vertical="center"/>
    </xf>
    <xf numFmtId="0" fontId="49" fillId="2" borderId="23" xfId="0" applyFont="1" applyFill="1" applyBorder="1" applyAlignment="1" applyProtection="1">
      <alignment horizontal="center" vertical="center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0" fontId="11" fillId="0" borderId="36" xfId="0" applyFont="1" applyBorder="1" applyAlignment="1" applyProtection="1">
      <alignment horizontal="left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65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center"/>
    </xf>
    <xf numFmtId="3" fontId="4" fillId="0" borderId="46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left"/>
    </xf>
    <xf numFmtId="14" fontId="11" fillId="0" borderId="46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52" fillId="2" borderId="60" xfId="0" applyFont="1" applyFill="1" applyBorder="1" applyAlignment="1" applyProtection="1">
      <alignment horizontal="left" vertical="center" wrapText="1"/>
    </xf>
    <xf numFmtId="0" fontId="52" fillId="2" borderId="8" xfId="0" applyFont="1" applyFill="1" applyBorder="1" applyAlignment="1" applyProtection="1">
      <alignment horizontal="left" vertical="center" wrapText="1"/>
    </xf>
    <xf numFmtId="0" fontId="52" fillId="2" borderId="12" xfId="0" applyFont="1" applyFill="1" applyBorder="1" applyAlignment="1" applyProtection="1">
      <alignment horizontal="left" vertical="center" wrapText="1"/>
    </xf>
    <xf numFmtId="0" fontId="52" fillId="2" borderId="17" xfId="0" applyFont="1" applyFill="1" applyBorder="1" applyAlignment="1" applyProtection="1">
      <alignment horizontal="left" vertical="center" wrapText="1"/>
    </xf>
    <xf numFmtId="0" fontId="52" fillId="2" borderId="0" xfId="0" applyFont="1" applyFill="1" applyBorder="1" applyAlignment="1" applyProtection="1">
      <alignment horizontal="left" vertical="center" wrapText="1"/>
    </xf>
    <xf numFmtId="0" fontId="52" fillId="2" borderId="32" xfId="0" applyFont="1" applyFill="1" applyBorder="1" applyAlignment="1" applyProtection="1">
      <alignment horizontal="left" vertical="center" wrapText="1"/>
    </xf>
    <xf numFmtId="0" fontId="52" fillId="2" borderId="13" xfId="0" applyFont="1" applyFill="1" applyBorder="1" applyAlignment="1" applyProtection="1">
      <alignment horizontal="left" vertical="center" wrapText="1"/>
    </xf>
    <xf numFmtId="0" fontId="52" fillId="2" borderId="10" xfId="0" applyFont="1" applyFill="1" applyBorder="1" applyAlignment="1" applyProtection="1">
      <alignment horizontal="left" vertical="center" wrapText="1"/>
    </xf>
    <xf numFmtId="0" fontId="52" fillId="2" borderId="9" xfId="0" applyFont="1" applyFill="1" applyBorder="1" applyAlignment="1" applyProtection="1">
      <alignment horizontal="left" vertical="center" wrapText="1"/>
    </xf>
    <xf numFmtId="0" fontId="49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/>
    </xf>
    <xf numFmtId="3" fontId="27" fillId="0" borderId="40" xfId="0" applyNumberFormat="1" applyFont="1" applyBorder="1" applyAlignment="1" applyProtection="1">
      <alignment horizontal="center"/>
    </xf>
    <xf numFmtId="3" fontId="27" fillId="0" borderId="33" xfId="0" applyNumberFormat="1" applyFont="1" applyBorder="1" applyAlignment="1" applyProtection="1">
      <alignment horizontal="center"/>
    </xf>
    <xf numFmtId="3" fontId="27" fillId="0" borderId="55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4" fillId="3" borderId="69" xfId="0" applyFont="1" applyFill="1" applyBorder="1" applyAlignment="1" applyProtection="1">
      <alignment horizontal="left" vertical="center" indent="1"/>
      <protection locked="0"/>
    </xf>
    <xf numFmtId="0" fontId="4" fillId="3" borderId="73" xfId="0" applyFont="1" applyFill="1" applyBorder="1" applyAlignment="1" applyProtection="1">
      <alignment horizontal="left" vertical="center" indent="1"/>
      <protection locked="0"/>
    </xf>
    <xf numFmtId="0" fontId="4" fillId="3" borderId="7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2" borderId="71" xfId="0" applyFont="1" applyFill="1" applyBorder="1" applyAlignment="1" applyProtection="1">
      <alignment horizontal="center" vertical="center" textRotation="90"/>
    </xf>
    <xf numFmtId="0" fontId="4" fillId="2" borderId="42" xfId="0" applyFont="1" applyFill="1" applyBorder="1" applyAlignment="1" applyProtection="1">
      <alignment horizontal="center" vertical="center" textRotation="90"/>
    </xf>
    <xf numFmtId="0" fontId="4" fillId="2" borderId="43" xfId="0" applyFont="1" applyFill="1" applyBorder="1" applyAlignment="1" applyProtection="1">
      <alignment horizontal="center" vertical="center" textRotation="90"/>
    </xf>
    <xf numFmtId="0" fontId="49" fillId="0" borderId="46" xfId="0" applyFont="1" applyBorder="1" applyAlignment="1" applyProtection="1">
      <alignment horizontal="left"/>
    </xf>
    <xf numFmtId="0" fontId="7" fillId="2" borderId="26" xfId="0" applyFont="1" applyFill="1" applyBorder="1" applyAlignment="1" applyProtection="1">
      <alignment horizontal="center" vertical="center" wrapText="1"/>
    </xf>
    <xf numFmtId="164" fontId="7" fillId="5" borderId="67" xfId="0" applyNumberFormat="1" applyFont="1" applyFill="1" applyBorder="1" applyAlignment="1" applyProtection="1">
      <alignment horizontal="center" vertical="center"/>
    </xf>
    <xf numFmtId="164" fontId="7" fillId="5" borderId="2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 wrapText="1"/>
    </xf>
    <xf numFmtId="0" fontId="7" fillId="0" borderId="46" xfId="0" applyFont="1" applyBorder="1" applyAlignment="1" applyProtection="1">
      <alignment horizontal="center" vertical="top" wrapText="1"/>
    </xf>
    <xf numFmtId="0" fontId="8" fillId="0" borderId="21" xfId="0" applyFont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3" fontId="4" fillId="0" borderId="80" xfId="0" applyNumberFormat="1" applyFont="1" applyFill="1" applyBorder="1" applyAlignment="1" applyProtection="1">
      <alignment horizontal="right" vertical="center" indent="1"/>
    </xf>
    <xf numFmtId="3" fontId="4" fillId="0" borderId="81" xfId="0" applyNumberFormat="1" applyFont="1" applyFill="1" applyBorder="1" applyAlignment="1" applyProtection="1">
      <alignment horizontal="right" vertical="center" indent="1"/>
    </xf>
    <xf numFmtId="0" fontId="11" fillId="0" borderId="0" xfId="0" applyFont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left"/>
    </xf>
    <xf numFmtId="0" fontId="27" fillId="3" borderId="33" xfId="0" applyFont="1" applyFill="1" applyBorder="1" applyAlignment="1" applyProtection="1">
      <alignment horizontal="left" indent="1"/>
      <protection locked="0"/>
    </xf>
    <xf numFmtId="0" fontId="0" fillId="0" borderId="82" xfId="0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right" vertical="top"/>
    </xf>
    <xf numFmtId="3" fontId="7" fillId="0" borderId="0" xfId="0" applyNumberFormat="1" applyFont="1" applyFill="1" applyBorder="1" applyAlignment="1" applyProtection="1">
      <alignment horizontal="right" vertical="top"/>
    </xf>
  </cellXfs>
  <cellStyles count="5">
    <cellStyle name="Standard" xfId="0" builtinId="0"/>
    <cellStyle name="Standard 2" xfId="1" xr:uid="{00000000-0005-0000-0000-000001000000}"/>
    <cellStyle name="Standard 3" xfId="4" xr:uid="{00000000-0005-0000-0000-000002000000}"/>
    <cellStyle name="Währung" xfId="2" builtinId="4"/>
    <cellStyle name="Währung 2" xfId="3" xr:uid="{00000000-0005-0000-0000-000004000000}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28575</xdr:rowOff>
    </xdr:from>
    <xdr:to>
      <xdr:col>9</xdr:col>
      <xdr:colOff>685800</xdr:colOff>
      <xdr:row>31</xdr:row>
      <xdr:rowOff>114300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000-000006340000}"/>
            </a:ext>
          </a:extLst>
        </xdr:cNvPr>
        <xdr:cNvSpPr txBox="1">
          <a:spLocks noChangeArrowheads="1"/>
        </xdr:cNvSpPr>
      </xdr:nvSpPr>
      <xdr:spPr bwMode="auto">
        <a:xfrm>
          <a:off x="3400425" y="4886325"/>
          <a:ext cx="25527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146050</xdr:rowOff>
        </xdr:from>
        <xdr:to>
          <xdr:col>11</xdr:col>
          <xdr:colOff>457200</xdr:colOff>
          <xdr:row>22</xdr:row>
          <xdr:rowOff>38100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5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146050</xdr:rowOff>
        </xdr:from>
        <xdr:to>
          <xdr:col>11</xdr:col>
          <xdr:colOff>457200</xdr:colOff>
          <xdr:row>24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5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146050</xdr:rowOff>
        </xdr:from>
        <xdr:to>
          <xdr:col>11</xdr:col>
          <xdr:colOff>457200</xdr:colOff>
          <xdr:row>29</xdr:row>
          <xdr:rowOff>38100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5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146050</xdr:rowOff>
        </xdr:from>
        <xdr:to>
          <xdr:col>11</xdr:col>
          <xdr:colOff>457200</xdr:colOff>
          <xdr:row>31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5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146050</xdr:rowOff>
        </xdr:from>
        <xdr:to>
          <xdr:col>11</xdr:col>
          <xdr:colOff>457200</xdr:colOff>
          <xdr:row>18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5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146050</xdr:rowOff>
        </xdr:from>
        <xdr:to>
          <xdr:col>11</xdr:col>
          <xdr:colOff>457200</xdr:colOff>
          <xdr:row>16</xdr:row>
          <xdr:rowOff>38100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5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146050</xdr:rowOff>
        </xdr:from>
        <xdr:to>
          <xdr:col>8</xdr:col>
          <xdr:colOff>476250</xdr:colOff>
          <xdr:row>22</xdr:row>
          <xdr:rowOff>38100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5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133350</xdr:rowOff>
        </xdr:from>
        <xdr:to>
          <xdr:col>8</xdr:col>
          <xdr:colOff>476250</xdr:colOff>
          <xdr:row>23</xdr:row>
          <xdr:rowOff>31750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5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146050</xdr:rowOff>
        </xdr:from>
        <xdr:to>
          <xdr:col>8</xdr:col>
          <xdr:colOff>476250</xdr:colOff>
          <xdr:row>25</xdr:row>
          <xdr:rowOff>38100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5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24</xdr:row>
          <xdr:rowOff>133350</xdr:rowOff>
        </xdr:from>
        <xdr:to>
          <xdr:col>8</xdr:col>
          <xdr:colOff>476250</xdr:colOff>
          <xdr:row>26</xdr:row>
          <xdr:rowOff>31750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5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27</xdr:row>
          <xdr:rowOff>146050</xdr:rowOff>
        </xdr:from>
        <xdr:to>
          <xdr:col>8</xdr:col>
          <xdr:colOff>476250</xdr:colOff>
          <xdr:row>29</xdr:row>
          <xdr:rowOff>38100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5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133350</xdr:rowOff>
        </xdr:from>
        <xdr:to>
          <xdr:col>8</xdr:col>
          <xdr:colOff>476250</xdr:colOff>
          <xdr:row>30</xdr:row>
          <xdr:rowOff>31750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5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30</xdr:row>
          <xdr:rowOff>146050</xdr:rowOff>
        </xdr:from>
        <xdr:to>
          <xdr:col>8</xdr:col>
          <xdr:colOff>476250</xdr:colOff>
          <xdr:row>32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5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133350</xdr:rowOff>
        </xdr:from>
        <xdr:to>
          <xdr:col>8</xdr:col>
          <xdr:colOff>476250</xdr:colOff>
          <xdr:row>33</xdr:row>
          <xdr:rowOff>31750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5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146050</xdr:rowOff>
        </xdr:from>
        <xdr:to>
          <xdr:col>11</xdr:col>
          <xdr:colOff>457200</xdr:colOff>
          <xdr:row>36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5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146050</xdr:rowOff>
        </xdr:from>
        <xdr:to>
          <xdr:col>11</xdr:col>
          <xdr:colOff>457200</xdr:colOff>
          <xdr:row>38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5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36</xdr:row>
          <xdr:rowOff>146050</xdr:rowOff>
        </xdr:from>
        <xdr:to>
          <xdr:col>8</xdr:col>
          <xdr:colOff>476250</xdr:colOff>
          <xdr:row>38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5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146050</xdr:rowOff>
        </xdr:from>
        <xdr:to>
          <xdr:col>8</xdr:col>
          <xdr:colOff>476250</xdr:colOff>
          <xdr:row>16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5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16</xdr:row>
          <xdr:rowOff>133350</xdr:rowOff>
        </xdr:from>
        <xdr:to>
          <xdr:col>8</xdr:col>
          <xdr:colOff>476250</xdr:colOff>
          <xdr:row>18</xdr:row>
          <xdr:rowOff>31750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5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37</xdr:row>
          <xdr:rowOff>133350</xdr:rowOff>
        </xdr:from>
        <xdr:to>
          <xdr:col>8</xdr:col>
          <xdr:colOff>476250</xdr:colOff>
          <xdr:row>39</xdr:row>
          <xdr:rowOff>31750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5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10</xdr:row>
      <xdr:rowOff>66675</xdr:rowOff>
    </xdr:from>
    <xdr:to>
      <xdr:col>10</xdr:col>
      <xdr:colOff>1057275</xdr:colOff>
      <xdr:row>10</xdr:row>
      <xdr:rowOff>400050</xdr:rowOff>
    </xdr:to>
    <xdr:pic>
      <xdr:nvPicPr>
        <xdr:cNvPr id="31663" name="Picture 1">
          <a:extLst>
            <a:ext uri="{FF2B5EF4-FFF2-40B4-BE49-F238E27FC236}">
              <a16:creationId xmlns:a16="http://schemas.microsoft.com/office/drawing/2014/main" id="{00000000-0008-0000-0700-0000AF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3181350"/>
          <a:ext cx="1038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10</xdr:row>
      <xdr:rowOff>47625</xdr:rowOff>
    </xdr:from>
    <xdr:to>
      <xdr:col>9</xdr:col>
      <xdr:colOff>752475</xdr:colOff>
      <xdr:row>10</xdr:row>
      <xdr:rowOff>390525</xdr:rowOff>
    </xdr:to>
    <xdr:pic>
      <xdr:nvPicPr>
        <xdr:cNvPr id="31664" name="Picture 2">
          <a:extLst>
            <a:ext uri="{FF2B5EF4-FFF2-40B4-BE49-F238E27FC236}">
              <a16:creationId xmlns:a16="http://schemas.microsoft.com/office/drawing/2014/main" id="{00000000-0008-0000-0700-0000B0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162300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314325</xdr:colOff>
      <xdr:row>10</xdr:row>
      <xdr:rowOff>47625</xdr:rowOff>
    </xdr:from>
    <xdr:to>
      <xdr:col>11</xdr:col>
      <xdr:colOff>895350</xdr:colOff>
      <xdr:row>10</xdr:row>
      <xdr:rowOff>400050</xdr:rowOff>
    </xdr:to>
    <xdr:pic>
      <xdr:nvPicPr>
        <xdr:cNvPr id="31665" name="Picture 3">
          <a:extLst>
            <a:ext uri="{FF2B5EF4-FFF2-40B4-BE49-F238E27FC236}">
              <a16:creationId xmlns:a16="http://schemas.microsoft.com/office/drawing/2014/main" id="{00000000-0008-0000-0700-0000B1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1623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114300</xdr:rowOff>
    </xdr:from>
    <xdr:to>
      <xdr:col>1</xdr:col>
      <xdr:colOff>152400</xdr:colOff>
      <xdr:row>38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31432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36</xdr:row>
      <xdr:rowOff>161925</xdr:rowOff>
    </xdr:from>
    <xdr:to>
      <xdr:col>9</xdr:col>
      <xdr:colOff>533400</xdr:colOff>
      <xdr:row>36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333375" y="6429375"/>
          <a:ext cx="609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17</xdr:row>
      <xdr:rowOff>104775</xdr:rowOff>
    </xdr:from>
    <xdr:to>
      <xdr:col>9</xdr:col>
      <xdr:colOff>533400</xdr:colOff>
      <xdr:row>17</xdr:row>
      <xdr:rowOff>104775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314325" y="31908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39</xdr:row>
      <xdr:rowOff>0</xdr:rowOff>
    </xdr:from>
    <xdr:to>
      <xdr:col>9</xdr:col>
      <xdr:colOff>533400</xdr:colOff>
      <xdr:row>39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314325" y="71151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17</xdr:row>
      <xdr:rowOff>114300</xdr:rowOff>
    </xdr:from>
    <xdr:to>
      <xdr:col>9</xdr:col>
      <xdr:colOff>533400</xdr:colOff>
      <xdr:row>38</xdr:row>
      <xdr:rowOff>219075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 flipH="1">
          <a:off x="642937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36</xdr:row>
      <xdr:rowOff>161925</xdr:rowOff>
    </xdr:from>
    <xdr:to>
      <xdr:col>9</xdr:col>
      <xdr:colOff>476250</xdr:colOff>
      <xdr:row>36</xdr:row>
      <xdr:rowOff>161925</xdr:rowOff>
    </xdr:to>
    <xdr:sp macro="" textlink="">
      <xdr:nvSpPr>
        <xdr:cNvPr id="50725" name="Line 2">
          <a:extLst>
            <a:ext uri="{FF2B5EF4-FFF2-40B4-BE49-F238E27FC236}">
              <a16:creationId xmlns:a16="http://schemas.microsoft.com/office/drawing/2014/main" id="{00000000-0008-0000-1100-000025C60000}"/>
            </a:ext>
          </a:extLst>
        </xdr:cNvPr>
        <xdr:cNvSpPr>
          <a:spLocks noChangeShapeType="1"/>
        </xdr:cNvSpPr>
      </xdr:nvSpPr>
      <xdr:spPr bwMode="auto">
        <a:xfrm>
          <a:off x="352425" y="6419850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17</xdr:row>
      <xdr:rowOff>104775</xdr:rowOff>
    </xdr:from>
    <xdr:to>
      <xdr:col>9</xdr:col>
      <xdr:colOff>485775</xdr:colOff>
      <xdr:row>17</xdr:row>
      <xdr:rowOff>104775</xdr:rowOff>
    </xdr:to>
    <xdr:sp macro="" textlink="">
      <xdr:nvSpPr>
        <xdr:cNvPr id="50726" name="Line 3">
          <a:extLst>
            <a:ext uri="{FF2B5EF4-FFF2-40B4-BE49-F238E27FC236}">
              <a16:creationId xmlns:a16="http://schemas.microsoft.com/office/drawing/2014/main" id="{00000000-0008-0000-1100-000026C60000}"/>
            </a:ext>
          </a:extLst>
        </xdr:cNvPr>
        <xdr:cNvSpPr>
          <a:spLocks noChangeShapeType="1"/>
        </xdr:cNvSpPr>
      </xdr:nvSpPr>
      <xdr:spPr bwMode="auto">
        <a:xfrm>
          <a:off x="371475" y="3181350"/>
          <a:ext cx="603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38</xdr:row>
      <xdr:rowOff>219075</xdr:rowOff>
    </xdr:from>
    <xdr:to>
      <xdr:col>9</xdr:col>
      <xdr:colOff>485775</xdr:colOff>
      <xdr:row>38</xdr:row>
      <xdr:rowOff>219075</xdr:rowOff>
    </xdr:to>
    <xdr:sp macro="" textlink="">
      <xdr:nvSpPr>
        <xdr:cNvPr id="50727" name="Line 4">
          <a:extLst>
            <a:ext uri="{FF2B5EF4-FFF2-40B4-BE49-F238E27FC236}">
              <a16:creationId xmlns:a16="http://schemas.microsoft.com/office/drawing/2014/main" id="{00000000-0008-0000-1100-000027C60000}"/>
            </a:ext>
          </a:extLst>
        </xdr:cNvPr>
        <xdr:cNvSpPr>
          <a:spLocks noChangeShapeType="1"/>
        </xdr:cNvSpPr>
      </xdr:nvSpPr>
      <xdr:spPr bwMode="auto">
        <a:xfrm>
          <a:off x="361950" y="7096125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17</xdr:row>
      <xdr:rowOff>104775</xdr:rowOff>
    </xdr:from>
    <xdr:to>
      <xdr:col>1</xdr:col>
      <xdr:colOff>190500</xdr:colOff>
      <xdr:row>38</xdr:row>
      <xdr:rowOff>209550</xdr:rowOff>
    </xdr:to>
    <xdr:sp macro="" textlink="">
      <xdr:nvSpPr>
        <xdr:cNvPr id="50728" name="Line 6">
          <a:extLst>
            <a:ext uri="{FF2B5EF4-FFF2-40B4-BE49-F238E27FC236}">
              <a16:creationId xmlns:a16="http://schemas.microsoft.com/office/drawing/2014/main" id="{00000000-0008-0000-1100-000028C60000}"/>
            </a:ext>
          </a:extLst>
        </xdr:cNvPr>
        <xdr:cNvSpPr>
          <a:spLocks noChangeShapeType="1"/>
        </xdr:cNvSpPr>
      </xdr:nvSpPr>
      <xdr:spPr bwMode="auto">
        <a:xfrm>
          <a:off x="352425" y="318135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17</xdr:row>
      <xdr:rowOff>114300</xdr:rowOff>
    </xdr:from>
    <xdr:to>
      <xdr:col>9</xdr:col>
      <xdr:colOff>476250</xdr:colOff>
      <xdr:row>38</xdr:row>
      <xdr:rowOff>219075</xdr:rowOff>
    </xdr:to>
    <xdr:sp macro="" textlink="">
      <xdr:nvSpPr>
        <xdr:cNvPr id="50729" name="Line 7">
          <a:extLst>
            <a:ext uri="{FF2B5EF4-FFF2-40B4-BE49-F238E27FC236}">
              <a16:creationId xmlns:a16="http://schemas.microsoft.com/office/drawing/2014/main" id="{00000000-0008-0000-1100-000029C60000}"/>
            </a:ext>
          </a:extLst>
        </xdr:cNvPr>
        <xdr:cNvSpPr>
          <a:spLocks noChangeShapeType="1"/>
        </xdr:cNvSpPr>
      </xdr:nvSpPr>
      <xdr:spPr bwMode="auto">
        <a:xfrm>
          <a:off x="6400800" y="3190875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30"/>
  </sheetPr>
  <dimension ref="A1:J50"/>
  <sheetViews>
    <sheetView showGridLines="0" tabSelected="1" topLeftCell="A10" zoomScaleNormal="100" zoomScaleSheetLayoutView="100" workbookViewId="0">
      <selection activeCell="H25" sqref="H25"/>
    </sheetView>
  </sheetViews>
  <sheetFormatPr baseColWidth="10" defaultRowHeight="12.5"/>
  <cols>
    <col min="1" max="1" width="5" customWidth="1"/>
    <col min="2" max="2" width="9.26953125" customWidth="1"/>
    <col min="3" max="3" width="20.1796875" customWidth="1"/>
    <col min="4" max="4" width="4.1796875" customWidth="1"/>
    <col min="5" max="5" width="3.7265625" customWidth="1"/>
    <col min="6" max="6" width="3.1796875" customWidth="1"/>
    <col min="7" max="7" width="16" customWidth="1"/>
    <col min="8" max="8" width="13.81640625" customWidth="1"/>
    <col min="9" max="9" width="5.26953125" customWidth="1"/>
    <col min="10" max="10" width="11.7265625" customWidth="1"/>
  </cols>
  <sheetData>
    <row r="1" spans="1:10">
      <c r="A1" s="53"/>
      <c r="B1" s="53"/>
      <c r="C1" s="53"/>
      <c r="D1" s="53"/>
      <c r="E1" s="53"/>
      <c r="F1" s="53"/>
      <c r="G1" s="53"/>
      <c r="H1" s="53"/>
      <c r="J1" s="1068" t="s">
        <v>163</v>
      </c>
    </row>
    <row r="2" spans="1:10" ht="14">
      <c r="A2" s="53"/>
      <c r="B2" s="58"/>
      <c r="C2" s="58"/>
      <c r="D2" s="58"/>
      <c r="E2" s="59"/>
      <c r="F2" s="59"/>
      <c r="G2" s="59"/>
      <c r="H2" s="59"/>
      <c r="J2" s="1069"/>
    </row>
    <row r="3" spans="1:10">
      <c r="A3" s="53"/>
      <c r="B3" s="60"/>
      <c r="C3" s="60"/>
      <c r="D3" s="60"/>
      <c r="E3" s="59"/>
      <c r="F3" s="59"/>
      <c r="G3" s="59"/>
      <c r="H3" s="59"/>
      <c r="J3" s="1069"/>
    </row>
    <row r="4" spans="1:10" ht="14">
      <c r="A4" s="53"/>
      <c r="B4" s="58"/>
      <c r="C4" s="61"/>
      <c r="D4" s="69"/>
      <c r="E4" s="59"/>
      <c r="F4" s="59"/>
      <c r="G4" s="59"/>
      <c r="H4" s="59"/>
      <c r="J4" s="1069"/>
    </row>
    <row r="5" spans="1:10" ht="14.5" thickBot="1">
      <c r="A5" s="53"/>
      <c r="B5" s="60"/>
      <c r="C5" s="58"/>
      <c r="D5" s="58"/>
      <c r="E5" s="59"/>
      <c r="F5" s="59"/>
      <c r="G5" s="59"/>
      <c r="H5" s="59"/>
      <c r="J5" s="1070"/>
    </row>
    <row r="6" spans="1:10" ht="14">
      <c r="A6" s="53"/>
      <c r="B6" s="58"/>
      <c r="C6" s="58"/>
      <c r="D6" s="58"/>
      <c r="E6" s="59"/>
      <c r="F6" s="59"/>
      <c r="G6" s="59"/>
      <c r="H6" s="59"/>
    </row>
    <row r="7" spans="1:10" ht="13">
      <c r="A7" s="1073" t="s">
        <v>162</v>
      </c>
      <c r="B7" s="1073"/>
      <c r="C7" s="1073"/>
      <c r="D7" s="1073"/>
      <c r="E7" s="1073"/>
      <c r="F7" s="62"/>
      <c r="G7" s="62"/>
      <c r="H7" s="59"/>
    </row>
    <row r="8" spans="1:10" ht="14.25" customHeight="1">
      <c r="A8" s="1072"/>
      <c r="B8" s="1072"/>
      <c r="C8" s="1072"/>
      <c r="D8" s="1072"/>
      <c r="E8" s="1072"/>
      <c r="F8" s="63"/>
      <c r="G8" s="749" t="s">
        <v>164</v>
      </c>
      <c r="H8" s="1060"/>
      <c r="I8" s="1060"/>
      <c r="J8" s="1060"/>
    </row>
    <row r="9" spans="1:10" ht="14.25" customHeight="1">
      <c r="A9" s="1058"/>
      <c r="B9" s="1058"/>
      <c r="C9" s="1058"/>
      <c r="D9" s="1058"/>
      <c r="E9" s="1058"/>
      <c r="F9" s="63"/>
      <c r="G9" s="750"/>
      <c r="H9" s="97"/>
      <c r="I9" s="1071"/>
      <c r="J9" s="1071"/>
    </row>
    <row r="10" spans="1:10" ht="14.25" customHeight="1">
      <c r="A10" s="1058"/>
      <c r="B10" s="1058"/>
      <c r="C10" s="1058"/>
      <c r="D10" s="1058"/>
      <c r="E10" s="1058"/>
      <c r="F10" s="63"/>
      <c r="G10" s="751" t="s">
        <v>154</v>
      </c>
      <c r="H10" s="1081"/>
      <c r="I10" s="1081"/>
      <c r="J10" s="1081"/>
    </row>
    <row r="11" spans="1:10" ht="14.25" customHeight="1">
      <c r="A11" s="1058"/>
      <c r="B11" s="1058"/>
      <c r="C11" s="1058"/>
      <c r="D11" s="1058"/>
      <c r="E11" s="1058"/>
      <c r="F11" s="63"/>
      <c r="G11" s="749" t="s">
        <v>155</v>
      </c>
      <c r="H11" s="1060"/>
      <c r="I11" s="1060"/>
      <c r="J11" s="1060"/>
    </row>
    <row r="12" spans="1:10" ht="14.25" customHeight="1">
      <c r="A12" s="1058"/>
      <c r="B12" s="1058"/>
      <c r="C12" s="1058"/>
      <c r="D12" s="1058"/>
      <c r="E12" s="1058"/>
      <c r="F12" s="63"/>
      <c r="G12" s="749" t="s">
        <v>156</v>
      </c>
      <c r="H12" s="1060"/>
      <c r="I12" s="1060"/>
      <c r="J12" s="1060"/>
    </row>
    <row r="13" spans="1:10" ht="14.25" customHeight="1">
      <c r="A13" s="1058"/>
      <c r="B13" s="1058"/>
      <c r="C13" s="1058"/>
      <c r="D13" s="1058"/>
      <c r="E13" s="1058"/>
      <c r="F13" s="63"/>
      <c r="G13" s="749" t="s">
        <v>157</v>
      </c>
      <c r="H13" s="1060"/>
      <c r="I13" s="1060"/>
      <c r="J13" s="1060"/>
    </row>
    <row r="14" spans="1:10" ht="14.25" customHeight="1">
      <c r="A14" s="1058"/>
      <c r="B14" s="1058"/>
      <c r="C14" s="1058"/>
      <c r="D14" s="1058"/>
      <c r="E14" s="1058"/>
      <c r="F14" s="63"/>
      <c r="G14" s="749" t="s">
        <v>158</v>
      </c>
      <c r="H14" s="1060"/>
      <c r="I14" s="1060"/>
      <c r="J14" s="1060"/>
    </row>
    <row r="15" spans="1:10" ht="14.25" customHeight="1">
      <c r="A15" s="1058"/>
      <c r="B15" s="1058"/>
      <c r="C15" s="1058"/>
      <c r="D15" s="1058"/>
      <c r="E15" s="1058"/>
      <c r="F15" s="63"/>
      <c r="G15" s="749" t="s">
        <v>159</v>
      </c>
      <c r="H15" s="1060"/>
      <c r="I15" s="1060"/>
      <c r="J15" s="1060"/>
    </row>
    <row r="16" spans="1:10" ht="14.25" customHeight="1">
      <c r="A16" s="1058"/>
      <c r="B16" s="1058"/>
      <c r="C16" s="1058"/>
      <c r="D16" s="1058"/>
      <c r="E16" s="1058"/>
      <c r="F16" s="63"/>
      <c r="G16" s="749" t="s">
        <v>160</v>
      </c>
      <c r="H16" s="1060"/>
      <c r="I16" s="1060"/>
      <c r="J16" s="1060"/>
    </row>
    <row r="17" spans="1:10" ht="6.75" customHeight="1">
      <c r="A17" s="109"/>
      <c r="B17" s="109"/>
      <c r="C17" s="109"/>
      <c r="D17" s="109"/>
      <c r="E17" s="109"/>
      <c r="F17" s="63"/>
      <c r="G17" s="750"/>
      <c r="H17" s="97"/>
    </row>
    <row r="18" spans="1:10" ht="14.25" customHeight="1">
      <c r="A18" s="109"/>
      <c r="B18" s="109"/>
      <c r="C18" s="109"/>
      <c r="D18" s="109"/>
      <c r="E18" s="109"/>
      <c r="F18" s="63"/>
      <c r="G18" s="752" t="s">
        <v>182</v>
      </c>
      <c r="H18" s="1082"/>
      <c r="I18" s="1082"/>
      <c r="J18" s="1082"/>
    </row>
    <row r="19" spans="1:10" ht="14.25" customHeight="1">
      <c r="A19" s="109"/>
      <c r="B19" s="109"/>
      <c r="C19" s="109"/>
      <c r="D19" s="109"/>
      <c r="E19" s="109"/>
      <c r="F19" s="63"/>
      <c r="G19" s="752"/>
      <c r="H19" s="1082"/>
      <c r="I19" s="1082"/>
      <c r="J19" s="1082"/>
    </row>
    <row r="20" spans="1:10" ht="14.25" customHeight="1">
      <c r="A20" s="109"/>
      <c r="B20" s="109"/>
      <c r="C20" s="109"/>
      <c r="D20" s="109"/>
      <c r="E20" s="109"/>
      <c r="F20" s="63"/>
      <c r="G20" s="750"/>
      <c r="H20" s="97"/>
      <c r="I20" s="1071"/>
      <c r="J20" s="1071"/>
    </row>
    <row r="21" spans="1:10" ht="14.25" customHeight="1">
      <c r="A21" s="53"/>
      <c r="B21" s="53"/>
      <c r="C21" s="63"/>
      <c r="D21" s="63"/>
      <c r="E21" s="63"/>
      <c r="F21" s="63"/>
      <c r="G21" s="748" t="s">
        <v>161</v>
      </c>
      <c r="H21" s="117"/>
      <c r="I21" s="116"/>
      <c r="J21" s="54"/>
    </row>
    <row r="22" spans="1:10" ht="8.25" customHeight="1">
      <c r="A22" s="53"/>
      <c r="B22" s="53"/>
      <c r="C22" s="63"/>
      <c r="D22" s="63"/>
      <c r="E22" s="63"/>
      <c r="F22" s="63"/>
      <c r="G22" s="63"/>
      <c r="H22" s="97"/>
    </row>
    <row r="23" spans="1:10">
      <c r="A23" s="53"/>
      <c r="B23" s="53"/>
      <c r="C23" s="64"/>
      <c r="D23" s="64"/>
      <c r="E23" s="64"/>
      <c r="F23" s="64"/>
      <c r="G23" s="64"/>
      <c r="H23" s="64"/>
    </row>
    <row r="24" spans="1:10" ht="24" customHeight="1">
      <c r="A24" s="1078" t="s">
        <v>76</v>
      </c>
      <c r="B24" s="1079"/>
      <c r="C24" s="1079"/>
      <c r="D24" s="1079"/>
      <c r="E24" s="1079"/>
      <c r="F24" s="1079"/>
      <c r="G24" s="1079"/>
      <c r="H24" s="1079"/>
      <c r="I24" s="1079"/>
      <c r="J24" s="1080"/>
    </row>
    <row r="25" spans="1:10" ht="18.75" customHeight="1">
      <c r="A25" s="1061" t="s">
        <v>168</v>
      </c>
      <c r="B25" s="1062"/>
      <c r="C25" s="1062"/>
      <c r="D25" s="1062"/>
      <c r="E25" s="1062"/>
      <c r="F25" s="1062"/>
      <c r="G25" s="1062"/>
      <c r="H25" s="582"/>
      <c r="I25" s="220"/>
      <c r="J25" s="221"/>
    </row>
    <row r="26" spans="1:10" s="14" customFormat="1" ht="5.15" customHeight="1">
      <c r="A26" s="216"/>
      <c r="B26" s="217"/>
      <c r="C26" s="217"/>
      <c r="D26" s="217"/>
      <c r="E26" s="217"/>
      <c r="F26" s="217"/>
      <c r="G26" s="217"/>
      <c r="H26" s="218"/>
      <c r="I26" s="220"/>
      <c r="J26" s="221"/>
    </row>
    <row r="27" spans="1:10" ht="18.75" customHeight="1">
      <c r="A27" s="1075" t="s">
        <v>187</v>
      </c>
      <c r="B27" s="1076"/>
      <c r="C27" s="1076"/>
      <c r="D27" s="1077"/>
      <c r="E27" s="1077"/>
      <c r="F27" s="1077"/>
      <c r="G27" s="1077"/>
      <c r="H27" s="1077"/>
      <c r="I27" s="1077"/>
      <c r="J27" s="221"/>
    </row>
    <row r="28" spans="1:10" ht="5.15" customHeight="1">
      <c r="A28" s="222"/>
      <c r="B28" s="223"/>
      <c r="C28" s="223"/>
      <c r="D28" s="223"/>
      <c r="E28" s="223"/>
      <c r="F28" s="223"/>
      <c r="G28" s="223"/>
      <c r="H28" s="223"/>
      <c r="I28" s="223"/>
      <c r="J28" s="105"/>
    </row>
    <row r="29" spans="1:10" ht="15.5">
      <c r="A29" s="53"/>
      <c r="B29" s="1074"/>
      <c r="C29" s="1074"/>
      <c r="D29" s="1074"/>
      <c r="E29" s="1074"/>
      <c r="F29" s="1074"/>
      <c r="G29" s="1074"/>
      <c r="H29" s="1074"/>
    </row>
    <row r="30" spans="1:10" ht="13.5" customHeight="1">
      <c r="A30" s="53"/>
      <c r="B30" s="53"/>
      <c r="C30" s="1059"/>
      <c r="D30" s="1059"/>
      <c r="E30" s="1059"/>
      <c r="F30" s="1059"/>
      <c r="G30" s="1059"/>
      <c r="H30" s="1059"/>
    </row>
    <row r="31" spans="1:10" ht="15.75" customHeight="1">
      <c r="A31" s="225" t="s">
        <v>805</v>
      </c>
      <c r="B31" s="1057" t="s">
        <v>830</v>
      </c>
      <c r="C31" s="1057"/>
      <c r="D31" s="1057"/>
      <c r="E31" s="1057"/>
      <c r="F31" s="1057"/>
      <c r="G31" s="66"/>
      <c r="H31" s="53"/>
    </row>
    <row r="32" spans="1:10" ht="12" customHeight="1">
      <c r="A32" s="65"/>
      <c r="B32" s="66"/>
      <c r="C32" s="66"/>
      <c r="D32" s="66"/>
      <c r="E32" s="66"/>
      <c r="F32" s="66"/>
      <c r="G32" s="66"/>
      <c r="H32" s="53"/>
    </row>
    <row r="33" spans="1:10" ht="15.75" customHeight="1">
      <c r="A33" s="65"/>
      <c r="B33" s="1064" t="s">
        <v>103</v>
      </c>
      <c r="C33" s="1064"/>
      <c r="D33" s="1064"/>
      <c r="E33" s="1064"/>
      <c r="F33" s="1064"/>
      <c r="G33" s="1064"/>
      <c r="H33" s="584" t="str">
        <f>IF(H25=0," ",H25)</f>
        <v xml:space="preserve"> </v>
      </c>
    </row>
    <row r="34" spans="1:10" ht="18" customHeight="1">
      <c r="A34" s="65"/>
      <c r="B34" s="1063" t="s">
        <v>118</v>
      </c>
      <c r="C34" s="1063"/>
      <c r="D34" s="1063"/>
      <c r="E34" s="1063"/>
      <c r="F34" s="1063"/>
      <c r="G34" s="1063"/>
      <c r="H34" s="1063"/>
      <c r="I34" s="1063"/>
      <c r="J34" s="1063"/>
    </row>
    <row r="35" spans="1:10" ht="15.75" customHeight="1">
      <c r="A35" s="65"/>
      <c r="B35" s="1064" t="s">
        <v>171</v>
      </c>
      <c r="C35" s="1064"/>
      <c r="D35" s="1064"/>
      <c r="E35" s="1064"/>
      <c r="F35" s="1064"/>
      <c r="G35" s="1064"/>
      <c r="H35" s="1064"/>
      <c r="I35" s="1064"/>
      <c r="J35" s="1064"/>
    </row>
    <row r="36" spans="1:10" ht="21.75" customHeight="1">
      <c r="A36" s="67"/>
      <c r="B36" s="66"/>
      <c r="C36" s="66"/>
      <c r="D36" s="66"/>
      <c r="E36" s="66"/>
      <c r="F36" s="66"/>
      <c r="G36" s="66"/>
      <c r="H36" s="53"/>
    </row>
    <row r="37" spans="1:10" ht="15.75" customHeight="1">
      <c r="A37" s="571" t="s">
        <v>832</v>
      </c>
      <c r="B37" s="1065" t="s">
        <v>831</v>
      </c>
      <c r="C37" s="1065"/>
      <c r="D37" s="1065"/>
      <c r="E37" s="1065"/>
      <c r="F37" s="1065"/>
      <c r="G37" s="1065"/>
      <c r="H37" s="1065"/>
      <c r="I37" s="225"/>
      <c r="J37" s="225"/>
    </row>
    <row r="38" spans="1:10" ht="12.75" customHeight="1">
      <c r="A38" s="53"/>
      <c r="B38" s="68" t="s">
        <v>679</v>
      </c>
      <c r="C38" s="53"/>
      <c r="D38" s="53"/>
      <c r="E38" s="53"/>
      <c r="F38" s="53"/>
      <c r="G38" s="53"/>
      <c r="H38" s="53"/>
    </row>
    <row r="39" spans="1:10" ht="9" customHeight="1">
      <c r="A39" s="70"/>
      <c r="B39" s="70"/>
      <c r="C39" s="70"/>
      <c r="D39" s="70"/>
      <c r="E39" s="70"/>
      <c r="F39" s="70"/>
      <c r="G39" s="70"/>
      <c r="H39" s="53"/>
    </row>
    <row r="40" spans="1:10" s="15" customFormat="1" ht="31.5" customHeight="1">
      <c r="A40" s="83"/>
      <c r="B40" s="95"/>
      <c r="C40" s="572" t="str">
        <f>IF(AND(H33=" ",'ZK 4'!P22=" ")," ",IF(AND(H33&gt;0,'ZK 4'!P22=" "),"0,00 €",'ZK 4'!P22))</f>
        <v xml:space="preserve"> </v>
      </c>
      <c r="D40" s="573"/>
      <c r="E40" s="1056" t="s">
        <v>682</v>
      </c>
      <c r="F40" s="1056"/>
      <c r="G40" s="1056"/>
      <c r="H40" s="1056"/>
      <c r="I40" s="1056"/>
      <c r="J40" s="1056"/>
    </row>
    <row r="41" spans="1:10" s="15" customFormat="1" ht="30" customHeight="1">
      <c r="A41" s="83"/>
      <c r="B41" s="573" t="s">
        <v>31</v>
      </c>
      <c r="C41" s="572" t="str">
        <f>IF(AND(H33=" ",'TOK 2'!H27=" ")," ",IF(AND(H33&gt;0,'TOK 2'!H27=" "),"0,00 €",'TOK 2'!H27))</f>
        <v xml:space="preserve"> </v>
      </c>
      <c r="D41" s="573"/>
      <c r="E41" s="1056" t="s">
        <v>683</v>
      </c>
      <c r="F41" s="1056"/>
      <c r="G41" s="1056"/>
      <c r="H41" s="1056"/>
      <c r="I41" s="1056"/>
      <c r="J41" s="1056"/>
    </row>
    <row r="42" spans="1:10" s="15" customFormat="1" ht="30.75" customHeight="1">
      <c r="A42" s="83"/>
      <c r="B42" s="573" t="s">
        <v>31</v>
      </c>
      <c r="C42" s="572" t="str">
        <f>IF(AND(H33=" ",'NW-MS'!U17=" ")," ",IF(AND(H33&gt;0,'NW-MS'!U17=" "),"0,00 €",'NW-MS'!U17))</f>
        <v xml:space="preserve"> </v>
      </c>
      <c r="D42" s="573"/>
      <c r="E42" s="1056" t="s">
        <v>680</v>
      </c>
      <c r="F42" s="1056"/>
      <c r="G42" s="1056"/>
      <c r="H42" s="1056"/>
      <c r="I42" s="1056"/>
      <c r="J42" s="1056"/>
    </row>
    <row r="43" spans="1:10" s="15" customFormat="1" ht="31.5" customHeight="1">
      <c r="A43" s="83"/>
      <c r="B43" s="573" t="s">
        <v>31</v>
      </c>
      <c r="C43" s="572" t="str">
        <f>IF(AND(H33=" ",'NW-TS'!U24=" ")," ",IF(AND(H33&gt;0,'NW-TS'!U24=" "),"0,00 €",'NW-TS'!U24))</f>
        <v xml:space="preserve"> </v>
      </c>
      <c r="D43" s="573"/>
      <c r="E43" s="1056" t="s">
        <v>681</v>
      </c>
      <c r="F43" s="1056"/>
      <c r="G43" s="1056"/>
      <c r="H43" s="1056"/>
      <c r="I43" s="1056"/>
      <c r="J43" s="1056"/>
    </row>
    <row r="44" spans="1:10" ht="33" customHeight="1">
      <c r="A44" s="80"/>
      <c r="B44" s="573" t="s">
        <v>32</v>
      </c>
      <c r="C44" s="572" t="str">
        <f>IF(AND(C40=" ",'VR 3'!F8=" ",VVR!I24=" ")," ",IF(AND(C40&gt;0,'VR 3'!F8=" ",VVR!I24=" "),"0,00 €",SUM('VR 3'!F8,VVR!I24)))</f>
        <v xml:space="preserve"> </v>
      </c>
      <c r="D44" s="573"/>
      <c r="E44" s="1067" t="s">
        <v>928</v>
      </c>
      <c r="F44" s="1067"/>
      <c r="G44" s="1067"/>
      <c r="H44" s="1067"/>
      <c r="I44" s="1067"/>
      <c r="J44" s="1067"/>
    </row>
    <row r="45" spans="1:10" ht="33" customHeight="1">
      <c r="A45" s="80"/>
      <c r="B45" s="573" t="s">
        <v>31</v>
      </c>
      <c r="C45" s="572" t="str">
        <f>IF(AND(C40=" ",'VR 3'!F10=" ")," ",IF(AND(C40&gt;0,OR('VR 3'!F10=" ",'VR 3'!F10="0,00")),"0,00 €",IF(AND(C40&gt;0,'VR 3'!F10&gt;0,ISBLANK('VR 3'!F12)),"Eingabe in VR3 (Zelle F12) fehlt",'VR 3'!F14)))</f>
        <v xml:space="preserve"> </v>
      </c>
      <c r="D45" s="573"/>
      <c r="E45" s="1056" t="s">
        <v>929</v>
      </c>
      <c r="F45" s="1056"/>
      <c r="G45" s="1056"/>
      <c r="H45" s="1056"/>
      <c r="I45" s="1056"/>
      <c r="J45" s="1056"/>
    </row>
    <row r="46" spans="1:10" ht="33" customHeight="1" thickBot="1">
      <c r="A46" s="80"/>
      <c r="B46" s="574" t="s">
        <v>33</v>
      </c>
      <c r="C46" s="747" t="str">
        <f>IF(AND(C40=" ",C41=" ",C42=" ",C43=" ",C44=" ",C45=" ")," ",SUM(C40,C41,C42,C43,C45)-C44)</f>
        <v xml:space="preserve"> </v>
      </c>
      <c r="D46" s="574"/>
      <c r="E46" s="1066" t="s">
        <v>130</v>
      </c>
      <c r="F46" s="1066"/>
      <c r="G46" s="1066"/>
      <c r="H46" s="1066"/>
      <c r="I46" s="1066"/>
      <c r="J46" s="1066"/>
    </row>
    <row r="47" spans="1:10" ht="13">
      <c r="A47" s="80"/>
      <c r="B47" s="96"/>
      <c r="C47" s="80"/>
      <c r="D47" s="96"/>
      <c r="E47" s="96"/>
      <c r="F47" s="80"/>
      <c r="G47" s="80"/>
      <c r="H47" s="96"/>
    </row>
    <row r="48" spans="1:10" ht="14">
      <c r="C48" s="4"/>
      <c r="D48" s="4"/>
    </row>
    <row r="49" spans="3:4" ht="14">
      <c r="C49" s="1"/>
    </row>
    <row r="50" spans="3:4" ht="14">
      <c r="C50" s="2"/>
      <c r="D50" s="2"/>
    </row>
  </sheetData>
  <mergeCells count="41">
    <mergeCell ref="H10:J10"/>
    <mergeCell ref="A10:E10"/>
    <mergeCell ref="I20:J20"/>
    <mergeCell ref="H18:J18"/>
    <mergeCell ref="H19:J19"/>
    <mergeCell ref="H14:J14"/>
    <mergeCell ref="H15:J15"/>
    <mergeCell ref="H16:J16"/>
    <mergeCell ref="H11:J11"/>
    <mergeCell ref="B29:H29"/>
    <mergeCell ref="A27:C27"/>
    <mergeCell ref="D27:I27"/>
    <mergeCell ref="H12:J12"/>
    <mergeCell ref="A24:J24"/>
    <mergeCell ref="J1:J5"/>
    <mergeCell ref="I9:J9"/>
    <mergeCell ref="A8:E8"/>
    <mergeCell ref="A9:E9"/>
    <mergeCell ref="H8:J8"/>
    <mergeCell ref="A7:E7"/>
    <mergeCell ref="E45:J45"/>
    <mergeCell ref="E46:J46"/>
    <mergeCell ref="E41:J41"/>
    <mergeCell ref="E42:J42"/>
    <mergeCell ref="E44:J44"/>
    <mergeCell ref="E40:J40"/>
    <mergeCell ref="E43:J43"/>
    <mergeCell ref="B31:F31"/>
    <mergeCell ref="A11:E11"/>
    <mergeCell ref="A12:E12"/>
    <mergeCell ref="A13:E13"/>
    <mergeCell ref="A14:E14"/>
    <mergeCell ref="A15:E15"/>
    <mergeCell ref="A16:E16"/>
    <mergeCell ref="C30:H30"/>
    <mergeCell ref="H13:J13"/>
    <mergeCell ref="A25:G25"/>
    <mergeCell ref="B34:J34"/>
    <mergeCell ref="B35:J35"/>
    <mergeCell ref="B33:G33"/>
    <mergeCell ref="B37:H37"/>
  </mergeCells>
  <phoneticPr fontId="2" type="noConversion"/>
  <pageMargins left="0.98425196850393704" right="0.37" top="0.59055118110236227" bottom="0.59055118110236227" header="0.39370078740157483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tabColor theme="9" tint="0.39997558519241921"/>
  </sheetPr>
  <dimension ref="A1:J32"/>
  <sheetViews>
    <sheetView showGridLines="0" view="pageBreakPreview" zoomScaleNormal="100" zoomScaleSheetLayoutView="100" workbookViewId="0">
      <selection activeCell="C6" sqref="C6"/>
    </sheetView>
  </sheetViews>
  <sheetFormatPr baseColWidth="10" defaultRowHeight="12.5"/>
  <cols>
    <col min="1" max="1" width="20.7265625" customWidth="1"/>
    <col min="2" max="2" width="16.81640625" customWidth="1"/>
    <col min="3" max="3" width="17.81640625" bestFit="1" customWidth="1"/>
    <col min="4" max="4" width="17.81640625" customWidth="1"/>
    <col min="5" max="5" width="13.26953125" customWidth="1"/>
    <col min="6" max="6" width="15" bestFit="1" customWidth="1"/>
    <col min="7" max="7" width="12.1796875" customWidth="1"/>
    <col min="8" max="8" width="18.453125" customWidth="1"/>
    <col min="9" max="9" width="12.81640625" customWidth="1"/>
  </cols>
  <sheetData>
    <row r="1" spans="1:9" ht="6" customHeight="1">
      <c r="A1" s="80"/>
      <c r="B1" s="80"/>
      <c r="C1" s="80"/>
      <c r="D1" s="1397"/>
      <c r="E1" s="1397"/>
      <c r="F1" s="1397"/>
      <c r="G1" s="80"/>
      <c r="H1" s="80"/>
    </row>
    <row r="2" spans="1:9" ht="18.75" customHeight="1">
      <c r="A2" s="1390" t="s">
        <v>177</v>
      </c>
      <c r="B2" s="1392" t="str">
        <f>IF(Festsetzungsbescheid!H25&gt;0,Festsetzungsbescheid!H25," ")</f>
        <v xml:space="preserve"> </v>
      </c>
      <c r="C2" s="80"/>
      <c r="D2" s="670"/>
      <c r="E2" s="80"/>
      <c r="F2" s="80"/>
      <c r="G2" s="80"/>
      <c r="H2" s="671" t="s">
        <v>800</v>
      </c>
      <c r="I2" s="38"/>
    </row>
    <row r="3" spans="1:9" ht="15" customHeight="1">
      <c r="A3" s="1391"/>
      <c r="B3" s="1393"/>
      <c r="C3" s="80"/>
      <c r="D3" s="670"/>
      <c r="E3" s="80"/>
      <c r="F3" s="80"/>
      <c r="G3" s="80"/>
      <c r="H3" s="672" t="s">
        <v>129</v>
      </c>
      <c r="I3" s="38"/>
    </row>
    <row r="4" spans="1:9" ht="12.75" customHeight="1">
      <c r="A4" s="81"/>
      <c r="B4" s="80"/>
      <c r="C4" s="80"/>
      <c r="D4" s="80"/>
      <c r="E4" s="80"/>
      <c r="F4" s="80"/>
      <c r="G4" s="80"/>
      <c r="H4" s="80"/>
    </row>
    <row r="5" spans="1:9" ht="15.5">
      <c r="A5" s="998" t="s">
        <v>40</v>
      </c>
      <c r="B5" s="80"/>
      <c r="C5" s="80"/>
      <c r="D5" s="80"/>
      <c r="E5" s="80"/>
      <c r="F5" s="80"/>
      <c r="G5" s="80"/>
      <c r="H5" s="80"/>
    </row>
    <row r="6" spans="1:9" ht="21" customHeight="1">
      <c r="A6" s="90" t="s">
        <v>41</v>
      </c>
      <c r="B6" s="90" t="s">
        <v>791</v>
      </c>
      <c r="C6" s="673" t="str">
        <f>'TOK 1'!G22</f>
        <v xml:space="preserve"> </v>
      </c>
      <c r="D6" s="674" t="s">
        <v>792</v>
      </c>
      <c r="E6" s="674"/>
      <c r="F6" s="675" t="str">
        <f>IF(C6=" "," ",(C6*200*365/1000))</f>
        <v xml:space="preserve"> </v>
      </c>
      <c r="G6" s="676" t="s">
        <v>89</v>
      </c>
      <c r="H6" s="677"/>
    </row>
    <row r="7" spans="1:9" ht="9" customHeight="1" thickBot="1">
      <c r="A7" s="90"/>
      <c r="B7" s="674"/>
      <c r="C7" s="674"/>
      <c r="D7" s="674"/>
      <c r="E7" s="80"/>
      <c r="F7" s="678"/>
      <c r="G7" s="80"/>
      <c r="H7" s="80"/>
    </row>
    <row r="8" spans="1:9">
      <c r="A8" s="679" t="s">
        <v>42</v>
      </c>
      <c r="B8" s="680" t="s">
        <v>43</v>
      </c>
      <c r="C8" s="680" t="s">
        <v>44</v>
      </c>
      <c r="D8" s="680" t="s">
        <v>45</v>
      </c>
      <c r="E8" s="680" t="s">
        <v>46</v>
      </c>
      <c r="F8" s="680" t="s">
        <v>47</v>
      </c>
      <c r="G8" s="680" t="s">
        <v>48</v>
      </c>
      <c r="H8" s="681" t="s">
        <v>49</v>
      </c>
    </row>
    <row r="9" spans="1:9" ht="34.5">
      <c r="A9" s="981" t="s">
        <v>794</v>
      </c>
      <c r="B9" s="682" t="s">
        <v>90</v>
      </c>
      <c r="C9" s="986" t="s">
        <v>134</v>
      </c>
      <c r="D9" s="986" t="s">
        <v>91</v>
      </c>
      <c r="E9" s="682" t="s">
        <v>106</v>
      </c>
      <c r="F9" s="986" t="s">
        <v>793</v>
      </c>
      <c r="G9" s="986" t="s">
        <v>50</v>
      </c>
      <c r="H9" s="683" t="s">
        <v>135</v>
      </c>
    </row>
    <row r="10" spans="1:9" ht="14.5" thickBot="1">
      <c r="A10" s="684" t="s">
        <v>51</v>
      </c>
      <c r="B10" s="685"/>
      <c r="C10" s="686"/>
      <c r="D10" s="687" t="s">
        <v>52</v>
      </c>
      <c r="E10" s="688"/>
      <c r="F10" s="687" t="s">
        <v>53</v>
      </c>
      <c r="G10" s="688"/>
      <c r="H10" s="689" t="s">
        <v>54</v>
      </c>
    </row>
    <row r="11" spans="1:9" ht="18.75" customHeight="1">
      <c r="A11" s="690" t="s">
        <v>55</v>
      </c>
      <c r="B11" s="691">
        <v>400</v>
      </c>
      <c r="C11" s="692" t="str">
        <f>$F$6</f>
        <v xml:space="preserve"> </v>
      </c>
      <c r="D11" s="693" t="str">
        <f>IF(C11=" "," ",(B11*C11/1000))</f>
        <v xml:space="preserve"> </v>
      </c>
      <c r="E11" s="694">
        <v>50</v>
      </c>
      <c r="F11" s="546" t="str">
        <f>IF(C11=" "," ",ROUNDDOWN(D11/E11,0))</f>
        <v xml:space="preserve"> </v>
      </c>
      <c r="G11" s="695">
        <v>35.79</v>
      </c>
      <c r="H11" s="696" t="str">
        <f>IF(C11=" "," ",IF(D11&gt;250,F11*G11,"0 €"))</f>
        <v xml:space="preserve"> </v>
      </c>
    </row>
    <row r="12" spans="1:9" ht="17">
      <c r="A12" s="697" t="s">
        <v>795</v>
      </c>
      <c r="B12" s="698">
        <v>50</v>
      </c>
      <c r="C12" s="699" t="str">
        <f>$F$6</f>
        <v xml:space="preserve"> </v>
      </c>
      <c r="D12" s="693" t="str">
        <f>IF(C12=" "," ",(B12*C12/1000))</f>
        <v xml:space="preserve"> </v>
      </c>
      <c r="E12" s="700">
        <v>25</v>
      </c>
      <c r="F12" s="546" t="str">
        <f>IF(C12=" "," ",ROUNDDOWN(D12/E12,0))</f>
        <v xml:space="preserve"> </v>
      </c>
      <c r="G12" s="701">
        <v>35.79</v>
      </c>
      <c r="H12" s="702" t="str">
        <f>IF(C12=" "," ",IF(D12&gt;125,F12*G12,"0 €"))</f>
        <v xml:space="preserve"> </v>
      </c>
    </row>
    <row r="13" spans="1:9" ht="17.5" thickBot="1">
      <c r="A13" s="703" t="s">
        <v>796</v>
      </c>
      <c r="B13" s="704">
        <v>11.5</v>
      </c>
      <c r="C13" s="705" t="str">
        <f>$F$6</f>
        <v xml:space="preserve"> </v>
      </c>
      <c r="D13" s="706" t="str">
        <f>IF(C13=" "," ",(B13*C13/1000))</f>
        <v xml:space="preserve"> </v>
      </c>
      <c r="E13" s="707">
        <v>3</v>
      </c>
      <c r="F13" s="547" t="str">
        <f>IF(C13=" "," ",ROUNDDOWN(D13/E13,0))</f>
        <v xml:space="preserve"> </v>
      </c>
      <c r="G13" s="708">
        <v>35.79</v>
      </c>
      <c r="H13" s="709" t="str">
        <f>IF(C13=" "," ",IF(D13&gt;15,F13*G13,"0 €"))</f>
        <v xml:space="preserve"> </v>
      </c>
    </row>
    <row r="14" spans="1:9" ht="16" thickBot="1">
      <c r="A14" s="710"/>
      <c r="B14" s="711"/>
      <c r="C14" s="712"/>
      <c r="D14" s="711"/>
      <c r="E14" s="713"/>
      <c r="F14" s="712"/>
      <c r="G14" s="714" t="s">
        <v>56</v>
      </c>
      <c r="H14" s="715" t="str">
        <f>IF(C6=" "," ",SUM(H11:H13))</f>
        <v xml:space="preserve"> </v>
      </c>
    </row>
    <row r="15" spans="1:9" ht="9" customHeight="1">
      <c r="A15" s="81"/>
      <c r="B15" s="80"/>
      <c r="C15" s="80"/>
      <c r="D15" s="80"/>
      <c r="E15" s="80"/>
      <c r="F15" s="80"/>
      <c r="G15" s="80"/>
      <c r="H15" s="80"/>
    </row>
    <row r="16" spans="1:9" ht="15.5">
      <c r="A16" s="998" t="s">
        <v>57</v>
      </c>
      <c r="B16" s="80"/>
      <c r="C16" s="80"/>
      <c r="D16" s="80"/>
      <c r="E16" s="80"/>
      <c r="F16" s="80"/>
      <c r="G16" s="80"/>
      <c r="H16" s="677"/>
    </row>
    <row r="17" spans="1:10" ht="21" customHeight="1">
      <c r="A17" s="90" t="s">
        <v>41</v>
      </c>
      <c r="B17" s="90" t="s">
        <v>791</v>
      </c>
      <c r="C17" s="673" t="str">
        <f>'TOK 1'!H22</f>
        <v xml:space="preserve"> </v>
      </c>
      <c r="D17" s="674" t="s">
        <v>797</v>
      </c>
      <c r="E17" s="674"/>
      <c r="F17" s="675" t="str">
        <f>IF(C17=" "," ",ROUND((C17*200*365/1000),0))</f>
        <v xml:space="preserve"> </v>
      </c>
      <c r="G17" s="676" t="s">
        <v>89</v>
      </c>
      <c r="H17" s="80"/>
    </row>
    <row r="18" spans="1:10" ht="9" customHeight="1" thickBot="1">
      <c r="A18" s="90"/>
      <c r="B18" s="90"/>
      <c r="C18" s="90"/>
      <c r="D18" s="80"/>
      <c r="E18" s="80"/>
      <c r="F18" s="678"/>
      <c r="G18" s="80"/>
      <c r="H18" s="80"/>
    </row>
    <row r="19" spans="1:10">
      <c r="A19" s="679" t="s">
        <v>42</v>
      </c>
      <c r="B19" s="680" t="s">
        <v>43</v>
      </c>
      <c r="C19" s="680" t="s">
        <v>44</v>
      </c>
      <c r="D19" s="680" t="s">
        <v>45</v>
      </c>
      <c r="E19" s="680" t="s">
        <v>46</v>
      </c>
      <c r="F19" s="680" t="s">
        <v>47</v>
      </c>
      <c r="G19" s="680" t="s">
        <v>48</v>
      </c>
      <c r="H19" s="681" t="s">
        <v>49</v>
      </c>
    </row>
    <row r="20" spans="1:10" ht="34.5">
      <c r="A20" s="981" t="s">
        <v>87</v>
      </c>
      <c r="B20" s="682" t="s">
        <v>92</v>
      </c>
      <c r="C20" s="986" t="s">
        <v>134</v>
      </c>
      <c r="D20" s="986" t="s">
        <v>91</v>
      </c>
      <c r="E20" s="682" t="s">
        <v>106</v>
      </c>
      <c r="F20" s="986" t="s">
        <v>793</v>
      </c>
      <c r="G20" s="986" t="s">
        <v>50</v>
      </c>
      <c r="H20" s="683" t="s">
        <v>135</v>
      </c>
    </row>
    <row r="21" spans="1:10" ht="14.5" thickBot="1">
      <c r="A21" s="716" t="s">
        <v>51</v>
      </c>
      <c r="B21" s="717"/>
      <c r="C21" s="718"/>
      <c r="D21" s="687" t="s">
        <v>52</v>
      </c>
      <c r="E21" s="687"/>
      <c r="F21" s="687" t="s">
        <v>53</v>
      </c>
      <c r="G21" s="687"/>
      <c r="H21" s="719" t="s">
        <v>54</v>
      </c>
    </row>
    <row r="22" spans="1:10" ht="18.75" customHeight="1">
      <c r="A22" s="690" t="s">
        <v>55</v>
      </c>
      <c r="B22" s="691">
        <v>600</v>
      </c>
      <c r="C22" s="692" t="str">
        <f>IF($F$17=" "," ",$F$17)</f>
        <v xml:space="preserve"> </v>
      </c>
      <c r="D22" s="720" t="str">
        <f>IF(C22=" "," ",B22*C22/1000)</f>
        <v xml:space="preserve"> </v>
      </c>
      <c r="E22" s="694">
        <v>50</v>
      </c>
      <c r="F22" s="546" t="str">
        <f>IF(C22=" "," ",ROUNDDOWN(D22/E22,0))</f>
        <v xml:space="preserve"> </v>
      </c>
      <c r="G22" s="695">
        <v>35.79</v>
      </c>
      <c r="H22" s="696" t="str">
        <f>IF(C22=" "," ",IF(D22&gt;250,F22*G22,"0 €"))</f>
        <v xml:space="preserve"> </v>
      </c>
      <c r="I22" s="42"/>
      <c r="J22" s="9"/>
    </row>
    <row r="23" spans="1:10" ht="17">
      <c r="A23" s="697" t="s">
        <v>795</v>
      </c>
      <c r="B23" s="698">
        <v>55</v>
      </c>
      <c r="C23" s="699" t="str">
        <f>$F$17</f>
        <v xml:space="preserve"> </v>
      </c>
      <c r="D23" s="720" t="str">
        <f>IF(C23=" "," ",B23*C23/1000)</f>
        <v xml:space="preserve"> </v>
      </c>
      <c r="E23" s="700">
        <v>25</v>
      </c>
      <c r="F23" s="546" t="str">
        <f>IF(C23=" "," ",ROUNDDOWN(D23/E23,0))</f>
        <v xml:space="preserve"> </v>
      </c>
      <c r="G23" s="701">
        <v>35.79</v>
      </c>
      <c r="H23" s="702" t="str">
        <f>IF(C23=" "," ",IF(D23&gt;125,F23*G23,"0 €"))</f>
        <v xml:space="preserve"> </v>
      </c>
      <c r="I23" s="42"/>
      <c r="J23" s="9"/>
    </row>
    <row r="24" spans="1:10" ht="17.5" thickBot="1">
      <c r="A24" s="703" t="s">
        <v>796</v>
      </c>
      <c r="B24" s="704">
        <v>12.5</v>
      </c>
      <c r="C24" s="705" t="str">
        <f>$F$17</f>
        <v xml:space="preserve"> </v>
      </c>
      <c r="D24" s="706" t="str">
        <f>IF(C24=" "," ",B24*C24/1000)</f>
        <v xml:space="preserve"> </v>
      </c>
      <c r="E24" s="707">
        <v>3</v>
      </c>
      <c r="F24" s="547" t="str">
        <f>IF(C24=" "," ",ROUNDDOWN(D24/E24,0))</f>
        <v xml:space="preserve"> </v>
      </c>
      <c r="G24" s="708">
        <v>35.79</v>
      </c>
      <c r="H24" s="709" t="str">
        <f>IF(C24=" "," ",IF(D24&gt;15,F24*G24,"0 €"))</f>
        <v xml:space="preserve"> </v>
      </c>
      <c r="I24" s="42"/>
      <c r="J24" s="9"/>
    </row>
    <row r="25" spans="1:10" ht="16" thickBot="1">
      <c r="A25" s="710"/>
      <c r="B25" s="711"/>
      <c r="C25" s="712"/>
      <c r="D25" s="711"/>
      <c r="E25" s="721"/>
      <c r="F25" s="721"/>
      <c r="G25" s="722" t="s">
        <v>56</v>
      </c>
      <c r="H25" s="723" t="str">
        <f>IF(C17=" "," ",SUM(H22:H24))</f>
        <v xml:space="preserve"> </v>
      </c>
      <c r="J25" s="9"/>
    </row>
    <row r="26" spans="1:10" ht="12" customHeight="1" thickBot="1">
      <c r="A26" s="724"/>
      <c r="B26" s="725"/>
      <c r="C26" s="1398"/>
      <c r="D26" s="1398"/>
      <c r="E26" s="1399"/>
      <c r="F26" s="1399"/>
      <c r="G26" s="1399"/>
      <c r="H26" s="725"/>
      <c r="I26" s="10"/>
      <c r="J26" s="10"/>
    </row>
    <row r="27" spans="1:10" ht="15" customHeight="1" thickBot="1">
      <c r="A27" s="726"/>
      <c r="B27" s="726"/>
      <c r="C27" s="726"/>
      <c r="D27" s="726"/>
      <c r="E27" s="1395" t="s">
        <v>798</v>
      </c>
      <c r="F27" s="1395"/>
      <c r="G27" s="1396"/>
      <c r="H27" s="727" t="str">
        <f>IF(AND(C6=" ",C17=" ")," ",SUM(H25,H14))</f>
        <v xml:space="preserve"> </v>
      </c>
      <c r="I27" s="11"/>
      <c r="J27" s="11"/>
    </row>
    <row r="28" spans="1:10" ht="15" customHeight="1">
      <c r="A28" s="726"/>
      <c r="B28" s="726"/>
      <c r="C28" s="726"/>
      <c r="D28" s="726"/>
      <c r="E28" s="728"/>
      <c r="F28" s="1394" t="s">
        <v>799</v>
      </c>
      <c r="G28" s="1394"/>
      <c r="H28" s="729"/>
      <c r="I28" s="11"/>
      <c r="J28" s="11"/>
    </row>
    <row r="29" spans="1:10">
      <c r="A29" s="548"/>
      <c r="B29" s="549"/>
      <c r="C29" s="549"/>
      <c r="D29" s="549"/>
      <c r="E29" s="41"/>
      <c r="F29" s="41"/>
      <c r="G29" s="41"/>
      <c r="H29" s="41"/>
    </row>
    <row r="30" spans="1:10">
      <c r="A30" s="39"/>
      <c r="B30" s="41"/>
      <c r="C30" s="41"/>
      <c r="D30" s="41"/>
      <c r="E30" s="41"/>
      <c r="F30" s="56"/>
      <c r="G30" s="41"/>
      <c r="H30" s="41"/>
    </row>
    <row r="32" spans="1:10">
      <c r="A32" s="39"/>
      <c r="C32" s="56"/>
      <c r="D32" s="56"/>
    </row>
  </sheetData>
  <sheetProtection password="EF54" sheet="1" objects="1" scenarios="1"/>
  <mergeCells count="7">
    <mergeCell ref="A2:A3"/>
    <mergeCell ref="B2:B3"/>
    <mergeCell ref="F28:G28"/>
    <mergeCell ref="E27:G27"/>
    <mergeCell ref="D1:F1"/>
    <mergeCell ref="C26:D26"/>
    <mergeCell ref="E26:G26"/>
  </mergeCells>
  <phoneticPr fontId="2" type="noConversion"/>
  <pageMargins left="0.59055118110236227" right="0.59055118110236227" top="0.72" bottom="0.39370078740157483" header="0.31496062992125984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W38"/>
  <sheetViews>
    <sheetView showGridLines="0" view="pageBreakPreview" zoomScaleNormal="100" zoomScaleSheetLayoutView="100" workbookViewId="0">
      <selection activeCell="C7" sqref="C7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2695312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3.1796875" customWidth="1"/>
    <col min="21" max="21" width="11.54296875" customWidth="1"/>
    <col min="22" max="22" width="5" customWidth="1"/>
    <col min="23" max="23" width="12.81640625" customWidth="1"/>
    <col min="24" max="24" width="1.81640625" customWidth="1"/>
  </cols>
  <sheetData>
    <row r="1" spans="1:23" s="555" customFormat="1" ht="24" customHeight="1">
      <c r="A1" s="1415" t="s">
        <v>179</v>
      </c>
      <c r="B1" s="1416"/>
      <c r="C1" s="1416"/>
      <c r="D1" s="1417" t="str">
        <f>IF(Festsetzungsbescheid!H25&gt;0,Festsetzungsbescheid!H25," ")</f>
        <v xml:space="preserve"> </v>
      </c>
      <c r="E1" s="1417"/>
      <c r="F1" s="1416" t="s">
        <v>807</v>
      </c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1416"/>
      <c r="S1" s="1416"/>
      <c r="T1" s="1416"/>
      <c r="U1" s="1418"/>
      <c r="V1" s="1415" t="s">
        <v>804</v>
      </c>
      <c r="W1" s="1418"/>
    </row>
    <row r="2" spans="1:23" s="555" customFormat="1" ht="20.25" customHeight="1">
      <c r="A2" s="1419"/>
      <c r="B2" s="1420"/>
      <c r="C2" s="1420"/>
      <c r="D2" s="1421" t="s">
        <v>806</v>
      </c>
      <c r="E2" s="1421"/>
      <c r="F2" s="1421"/>
      <c r="G2" s="1421"/>
      <c r="H2" s="1424" t="str">
        <f>IF(ISBLANK(Festsetzungsbescheid!D27)," ",Festsetzungsbescheid!D27)</f>
        <v xml:space="preserve"> </v>
      </c>
      <c r="I2" s="1424"/>
      <c r="J2" s="1424"/>
      <c r="K2" s="1424"/>
      <c r="L2" s="1424"/>
      <c r="M2" s="1424"/>
      <c r="N2" s="1424"/>
      <c r="O2" s="1424"/>
      <c r="P2" s="1424"/>
      <c r="Q2" s="1424"/>
      <c r="R2" s="1425" t="s">
        <v>840</v>
      </c>
      <c r="S2" s="1425"/>
      <c r="T2" s="1425"/>
      <c r="U2" s="1425"/>
      <c r="V2" s="1422"/>
      <c r="W2" s="1423"/>
    </row>
    <row r="3" spans="1:23" s="555" customFormat="1" ht="16" customHeight="1">
      <c r="A3" s="554"/>
      <c r="B3" s="554"/>
      <c r="C3" s="554"/>
      <c r="D3" s="554"/>
      <c r="E3" s="554"/>
      <c r="F3" s="554"/>
      <c r="G3" s="1411"/>
      <c r="H3" s="1411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</row>
    <row r="4" spans="1:23" s="555" customFormat="1" ht="16" customHeight="1">
      <c r="A4" s="556" t="s">
        <v>805</v>
      </c>
      <c r="B4" s="1402" t="s">
        <v>838</v>
      </c>
      <c r="C4" s="1402"/>
      <c r="D4" s="1402"/>
      <c r="E4" s="1402"/>
      <c r="F4" s="1402"/>
      <c r="G4" s="1402"/>
      <c r="H4" s="1402"/>
      <c r="I4" s="1402"/>
      <c r="J4" s="1402"/>
      <c r="K4" s="1402"/>
      <c r="L4" s="1402"/>
      <c r="M4" s="1402"/>
      <c r="N4" s="1402"/>
      <c r="O4" s="1402"/>
      <c r="P4" s="1402"/>
      <c r="Q4" s="1402"/>
      <c r="R4" s="1402"/>
      <c r="S4" s="1402"/>
      <c r="T4" s="1402"/>
      <c r="U4" s="1402"/>
      <c r="V4" s="1402"/>
      <c r="W4" s="1402"/>
    </row>
    <row r="5" spans="1:23" s="555" customFormat="1" ht="16" customHeight="1">
      <c r="A5" s="556"/>
      <c r="B5" s="1402" t="s">
        <v>841</v>
      </c>
      <c r="C5" s="1402"/>
      <c r="D5" s="1402"/>
      <c r="E5" s="1402"/>
      <c r="F5" s="1402"/>
      <c r="G5" s="1402"/>
      <c r="H5" s="1402"/>
      <c r="I5" s="1402"/>
      <c r="J5" s="1402"/>
      <c r="K5" s="1402"/>
      <c r="L5" s="1402"/>
      <c r="M5" s="1402"/>
      <c r="N5" s="1402"/>
      <c r="O5" s="1402"/>
      <c r="P5" s="1402"/>
      <c r="Q5" s="1402"/>
      <c r="R5" s="1402"/>
      <c r="S5" s="1402"/>
      <c r="T5" s="1402"/>
      <c r="U5" s="1402"/>
      <c r="V5" s="1402"/>
      <c r="W5" s="1402"/>
    </row>
    <row r="6" spans="1:23" s="555" customFormat="1" ht="10" customHeight="1">
      <c r="A6" s="556"/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  <c r="V6" s="556"/>
      <c r="W6" s="554"/>
    </row>
    <row r="7" spans="1:23" ht="16" customHeight="1">
      <c r="A7" s="90"/>
      <c r="B7" s="90"/>
      <c r="C7" s="664"/>
      <c r="D7" s="1003" t="s">
        <v>808</v>
      </c>
      <c r="E7" s="1003"/>
      <c r="F7" s="1003"/>
      <c r="G7" s="1003"/>
      <c r="H7" s="1003"/>
      <c r="I7" s="1413" t="str">
        <f>IF(ISBLANK(C7)," ",IF(C7=0,0,ROUNDDOWN(C7*0.12,0)))</f>
        <v xml:space="preserve"> </v>
      </c>
      <c r="J7" s="1413"/>
      <c r="K7" s="1413"/>
      <c r="L7" s="1407" t="s">
        <v>810</v>
      </c>
      <c r="M7" s="1407"/>
      <c r="N7" s="1407"/>
      <c r="O7" s="1407"/>
      <c r="P7" s="1414">
        <v>35.79</v>
      </c>
      <c r="Q7" s="1414"/>
      <c r="R7" s="585" t="s">
        <v>809</v>
      </c>
      <c r="S7" s="80"/>
      <c r="T7" s="215"/>
      <c r="U7" s="1409" t="str">
        <f>IF(ISBLANK(C7)," ",IF(C7=0,0,ROUND(I7*P7,2)))</f>
        <v xml:space="preserve"> </v>
      </c>
      <c r="V7" s="1409"/>
      <c r="W7" s="80"/>
    </row>
    <row r="8" spans="1:23" ht="20.149999999999999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ht="16" customHeight="1">
      <c r="A9" s="998" t="s">
        <v>687</v>
      </c>
      <c r="B9" s="1402" t="s">
        <v>937</v>
      </c>
      <c r="C9" s="1402"/>
      <c r="D9" s="1402"/>
      <c r="E9" s="1402"/>
      <c r="F9" s="1402"/>
      <c r="G9" s="1402"/>
      <c r="H9" s="1402"/>
      <c r="I9" s="1402"/>
      <c r="J9" s="1402"/>
      <c r="K9" s="1402"/>
      <c r="L9" s="1402"/>
      <c r="M9" s="1402"/>
      <c r="N9" s="1402"/>
      <c r="O9" s="1402"/>
      <c r="P9" s="1402"/>
      <c r="Q9" s="1402"/>
      <c r="R9" s="1402"/>
      <c r="S9" s="1402"/>
      <c r="T9" s="1402"/>
      <c r="U9" s="1402"/>
      <c r="V9" s="1402"/>
      <c r="W9" s="1402"/>
    </row>
    <row r="10" spans="1:23" ht="16" customHeight="1">
      <c r="A10" s="998"/>
      <c r="B10" s="1402" t="s">
        <v>938</v>
      </c>
      <c r="C10" s="1402"/>
      <c r="D10" s="1402"/>
      <c r="E10" s="1402"/>
      <c r="F10" s="1402"/>
      <c r="G10" s="1402"/>
      <c r="H10" s="1402"/>
      <c r="I10" s="1402"/>
      <c r="J10" s="1402"/>
      <c r="K10" s="1402"/>
      <c r="L10" s="1402"/>
      <c r="M10" s="1402"/>
      <c r="N10" s="1402"/>
      <c r="O10" s="1402"/>
      <c r="P10" s="1402"/>
      <c r="Q10" s="1402"/>
      <c r="R10" s="1402"/>
      <c r="S10" s="1402"/>
      <c r="T10" s="1402"/>
      <c r="U10" s="1402"/>
      <c r="V10" s="1402"/>
      <c r="W10" s="1402"/>
    </row>
    <row r="11" spans="1:23" ht="10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ht="16" customHeight="1">
      <c r="A12" s="80"/>
      <c r="B12" s="80"/>
      <c r="C12" s="664"/>
      <c r="D12" s="1003" t="s">
        <v>808</v>
      </c>
      <c r="E12" s="590"/>
      <c r="F12" s="590"/>
      <c r="G12" s="590"/>
      <c r="H12" s="590"/>
      <c r="I12" s="1413" t="str">
        <f>IF(ISBLANK(C12)," ",IF(C12=0,0,ROUNDDOWN(C12*0.12,0)))</f>
        <v xml:space="preserve"> </v>
      </c>
      <c r="J12" s="1413"/>
      <c r="K12" s="1413"/>
      <c r="L12" s="1407" t="s">
        <v>810</v>
      </c>
      <c r="M12" s="1407"/>
      <c r="N12" s="1407"/>
      <c r="O12" s="1407"/>
      <c r="P12" s="1414">
        <v>35.79</v>
      </c>
      <c r="Q12" s="1414"/>
      <c r="R12" s="585" t="s">
        <v>809</v>
      </c>
      <c r="S12" s="80"/>
      <c r="T12" s="80"/>
      <c r="U12" s="1409" t="str">
        <f>IF(ISBLANK(C12)," ",IF(C12=0,0,ROUND(I12*P12,2)))</f>
        <v xml:space="preserve"> </v>
      </c>
      <c r="V12" s="1409"/>
      <c r="W12" s="80"/>
    </row>
    <row r="13" spans="1:23" ht="20.149999999999999" customHeight="1">
      <c r="A13" s="80"/>
      <c r="B13" s="80"/>
      <c r="C13" s="99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ht="16" customHeight="1">
      <c r="A14" s="998" t="s">
        <v>685</v>
      </c>
      <c r="B14" s="998" t="s">
        <v>817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ht="12" customHeight="1">
      <c r="A15" s="80"/>
      <c r="B15" s="80"/>
      <c r="C15" s="80"/>
      <c r="D15" s="80"/>
      <c r="E15" s="80"/>
      <c r="F15" s="80"/>
      <c r="G15" s="80"/>
      <c r="H15" s="80"/>
      <c r="I15" s="1404" t="s">
        <v>839</v>
      </c>
      <c r="J15" s="1404"/>
      <c r="K15" s="1404"/>
      <c r="L15" s="80"/>
      <c r="M15" s="1001" t="s">
        <v>96</v>
      </c>
      <c r="N15" s="80"/>
      <c r="O15" s="1404" t="s">
        <v>184</v>
      </c>
      <c r="P15" s="1404"/>
      <c r="Q15" s="1404"/>
      <c r="R15" s="80"/>
      <c r="S15" s="585" t="s">
        <v>37</v>
      </c>
      <c r="T15" s="80"/>
      <c r="U15" s="1404" t="s">
        <v>97</v>
      </c>
      <c r="V15" s="1404"/>
      <c r="W15" s="80"/>
    </row>
    <row r="16" spans="1:23" ht="4" customHeight="1">
      <c r="A16" s="80"/>
      <c r="B16" s="80"/>
      <c r="C16" s="80"/>
      <c r="D16" s="80"/>
      <c r="E16" s="80"/>
      <c r="F16" s="80"/>
      <c r="G16" s="80"/>
      <c r="H16" s="80"/>
      <c r="I16" s="1004"/>
      <c r="J16" s="1004"/>
      <c r="K16" s="1004"/>
      <c r="L16" s="80"/>
      <c r="M16" s="80"/>
      <c r="N16" s="80"/>
      <c r="O16" s="1004"/>
      <c r="P16" s="1004"/>
      <c r="Q16" s="1004"/>
      <c r="R16" s="80"/>
      <c r="S16" s="80"/>
      <c r="T16" s="80"/>
      <c r="U16" s="80"/>
      <c r="V16" s="80"/>
      <c r="W16" s="80"/>
    </row>
    <row r="17" spans="1:23" ht="16" customHeight="1">
      <c r="A17" s="80"/>
      <c r="B17" s="80"/>
      <c r="C17" s="80"/>
      <c r="D17" s="80"/>
      <c r="E17" s="80"/>
      <c r="F17" s="80"/>
      <c r="G17" s="80"/>
      <c r="H17" s="80"/>
      <c r="I17" s="1403" t="str">
        <f>IF(AND(ISBLANK(C7),ISBLANK(C12))," ",IF(AND(ISBLANK(C7),C12&gt;=0),"0,00 €",U7))</f>
        <v xml:space="preserve"> </v>
      </c>
      <c r="J17" s="1403"/>
      <c r="K17" s="1403"/>
      <c r="L17" s="80"/>
      <c r="M17" s="661" t="s">
        <v>96</v>
      </c>
      <c r="N17" s="80"/>
      <c r="O17" s="1403" t="str">
        <f>IF(AND(ISBLANK(C7),ISBLANK(C12))," ",IF(AND(C7&gt;=0,ISBLANK(C12)),"0,00 €",U12))</f>
        <v xml:space="preserve"> </v>
      </c>
      <c r="P17" s="1403"/>
      <c r="Q17" s="1403"/>
      <c r="R17" s="80"/>
      <c r="S17" s="585" t="s">
        <v>37</v>
      </c>
      <c r="T17" s="80"/>
      <c r="U17" s="1408" t="str">
        <f>IF(AND(U7=" ",U12=" ")," ",SUM(I17,O17))</f>
        <v xml:space="preserve"> </v>
      </c>
      <c r="V17" s="1408"/>
      <c r="W17" s="80"/>
    </row>
    <row r="18" spans="1:23" ht="16" customHeight="1">
      <c r="A18" s="80"/>
      <c r="B18" s="80"/>
      <c r="C18" s="80"/>
      <c r="D18" s="80"/>
      <c r="E18" s="80"/>
      <c r="F18" s="80"/>
      <c r="G18" s="80"/>
      <c r="H18" s="80"/>
      <c r="I18" s="667"/>
      <c r="J18" s="667"/>
      <c r="K18" s="667"/>
      <c r="L18" s="80"/>
      <c r="M18" s="661"/>
      <c r="N18" s="80"/>
      <c r="O18" s="667"/>
      <c r="P18" s="667"/>
      <c r="Q18" s="667"/>
      <c r="R18" s="80"/>
      <c r="S18" s="585"/>
      <c r="T18" s="80"/>
      <c r="U18" s="668"/>
      <c r="V18" s="668"/>
      <c r="W18" s="80"/>
    </row>
    <row r="19" spans="1:23" ht="16" customHeight="1">
      <c r="A19" s="80"/>
      <c r="B19" s="80"/>
      <c r="C19" s="1003" t="s">
        <v>93</v>
      </c>
      <c r="D19" s="80"/>
      <c r="E19" s="80"/>
      <c r="F19" s="80"/>
      <c r="G19" s="80"/>
      <c r="H19" s="80"/>
      <c r="I19" s="80"/>
      <c r="J19" s="666"/>
      <c r="K19" s="1003" t="s">
        <v>811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ht="4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ht="16" customHeight="1">
      <c r="A21" s="80"/>
      <c r="B21" s="80"/>
      <c r="C21" s="80"/>
      <c r="D21" s="80"/>
      <c r="E21" s="80"/>
      <c r="F21" s="80"/>
      <c r="G21" s="80"/>
      <c r="H21" s="80"/>
      <c r="I21" s="80"/>
      <c r="J21" s="666"/>
      <c r="K21" s="1003" t="s">
        <v>812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ht="16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ht="16" customHeight="1">
      <c r="A23" s="80"/>
      <c r="B23" s="666"/>
      <c r="C23" s="1003" t="s">
        <v>813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666"/>
      <c r="O23" s="1405" t="s">
        <v>815</v>
      </c>
      <c r="P23" s="1410"/>
      <c r="Q23" s="1410"/>
      <c r="R23" s="1410"/>
      <c r="S23" s="1410"/>
      <c r="T23" s="1410"/>
      <c r="U23" s="1410"/>
      <c r="V23" s="1410"/>
      <c r="W23" s="1410"/>
    </row>
    <row r="24" spans="1:23" ht="4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003"/>
      <c r="P24" s="663"/>
      <c r="Q24" s="663"/>
      <c r="R24" s="663"/>
      <c r="S24" s="663"/>
      <c r="T24" s="80"/>
      <c r="U24" s="80"/>
      <c r="V24" s="80"/>
      <c r="W24" s="80"/>
    </row>
    <row r="25" spans="1:23" ht="16" customHeight="1">
      <c r="A25" s="80"/>
      <c r="B25" s="80"/>
      <c r="C25" s="80"/>
      <c r="D25" s="666"/>
      <c r="E25" s="1405" t="s">
        <v>185</v>
      </c>
      <c r="F25" s="1406"/>
      <c r="G25" s="1406"/>
      <c r="H25" s="1406"/>
      <c r="I25" s="1406"/>
      <c r="J25" s="80"/>
      <c r="K25" s="80"/>
      <c r="L25" s="80"/>
      <c r="M25" s="80"/>
      <c r="N25" s="1005"/>
      <c r="O25" s="1005"/>
      <c r="P25" s="666"/>
      <c r="Q25" s="1002" t="s">
        <v>185</v>
      </c>
      <c r="R25" s="1005"/>
      <c r="S25" s="1005"/>
      <c r="T25" s="1005"/>
      <c r="U25" s="1005"/>
      <c r="V25" s="80"/>
      <c r="W25" s="80"/>
    </row>
    <row r="26" spans="1:23" ht="4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005"/>
      <c r="O26" s="1005"/>
      <c r="P26" s="80"/>
      <c r="Q26" s="1005"/>
      <c r="R26" s="1005"/>
      <c r="S26" s="1005"/>
      <c r="T26" s="1005"/>
      <c r="U26" s="1005"/>
      <c r="V26" s="80"/>
      <c r="W26" s="80"/>
    </row>
    <row r="27" spans="1:23" ht="16" customHeight="1">
      <c r="A27" s="80"/>
      <c r="B27" s="80"/>
      <c r="C27" s="80"/>
      <c r="D27" s="666"/>
      <c r="E27" s="1405" t="s">
        <v>814</v>
      </c>
      <c r="F27" s="1410"/>
      <c r="G27" s="1410"/>
      <c r="H27" s="1410"/>
      <c r="I27" s="1410"/>
      <c r="J27" s="1410"/>
      <c r="K27" s="1410"/>
      <c r="L27" s="80"/>
      <c r="M27" s="80"/>
      <c r="N27" s="1005"/>
      <c r="O27" s="1005"/>
      <c r="P27" s="666"/>
      <c r="Q27" s="1405" t="s">
        <v>814</v>
      </c>
      <c r="R27" s="1410"/>
      <c r="S27" s="1410"/>
      <c r="T27" s="1410"/>
      <c r="U27" s="1410"/>
      <c r="V27" s="1410"/>
      <c r="W27" s="1410"/>
    </row>
    <row r="28" spans="1:23" ht="4" customHeight="1">
      <c r="A28" s="80"/>
      <c r="B28" s="80"/>
      <c r="C28" s="80"/>
      <c r="D28" s="1005"/>
      <c r="E28" s="1005"/>
      <c r="F28" s="1005"/>
      <c r="G28" s="1005"/>
      <c r="H28" s="1005"/>
      <c r="I28" s="1005"/>
      <c r="J28" s="1005"/>
      <c r="K28" s="1005"/>
      <c r="L28" s="80"/>
      <c r="M28" s="80"/>
      <c r="N28" s="1005"/>
      <c r="O28" s="1005"/>
      <c r="P28" s="1005"/>
      <c r="Q28" s="1003"/>
      <c r="R28" s="1003"/>
      <c r="S28" s="1003"/>
      <c r="T28" s="80"/>
      <c r="U28" s="80"/>
      <c r="V28" s="80"/>
      <c r="W28" s="80"/>
    </row>
    <row r="29" spans="1:23" ht="16" customHeight="1">
      <c r="A29" s="80"/>
      <c r="B29" s="80"/>
      <c r="C29" s="80"/>
      <c r="D29" s="666"/>
      <c r="E29" s="1405" t="s">
        <v>186</v>
      </c>
      <c r="F29" s="1406"/>
      <c r="G29" s="1406"/>
      <c r="H29" s="1406"/>
      <c r="I29" s="1406"/>
      <c r="J29" s="1005"/>
      <c r="K29" s="1005"/>
      <c r="L29" s="80"/>
      <c r="M29" s="80"/>
      <c r="N29" s="1005"/>
      <c r="O29" s="1005"/>
      <c r="P29" s="666"/>
      <c r="Q29" s="1405" t="s">
        <v>186</v>
      </c>
      <c r="R29" s="1406"/>
      <c r="S29" s="1406"/>
      <c r="T29" s="1406"/>
      <c r="U29" s="1406"/>
      <c r="V29" s="80"/>
      <c r="W29" s="80"/>
    </row>
    <row r="30" spans="1:23" ht="16" customHeight="1">
      <c r="A30" s="80"/>
      <c r="B30" s="80"/>
      <c r="C30" s="80"/>
      <c r="D30" s="80"/>
      <c r="E30" s="1005"/>
      <c r="F30" s="1003"/>
      <c r="G30" s="1003"/>
      <c r="H30" s="1003"/>
      <c r="I30" s="1003"/>
      <c r="J30" s="1005"/>
      <c r="K30" s="1005"/>
      <c r="L30" s="80"/>
      <c r="M30" s="80"/>
      <c r="N30" s="1005"/>
      <c r="O30" s="1005"/>
      <c r="P30" s="80"/>
      <c r="Q30" s="1005"/>
      <c r="R30" s="1003"/>
      <c r="S30" s="1003"/>
      <c r="T30" s="1003"/>
      <c r="U30" s="1003"/>
      <c r="V30" s="80"/>
      <c r="W30" s="80"/>
    </row>
    <row r="31" spans="1:23" ht="16" customHeight="1">
      <c r="A31" s="80"/>
      <c r="B31" s="998" t="s">
        <v>843</v>
      </c>
      <c r="C31" s="80"/>
      <c r="D31" s="80"/>
      <c r="E31" s="1005"/>
      <c r="F31" s="1003"/>
      <c r="G31" s="1003"/>
      <c r="H31" s="1003"/>
      <c r="I31" s="1003"/>
      <c r="J31" s="1005"/>
      <c r="K31" s="1005"/>
      <c r="L31" s="80"/>
      <c r="M31" s="80"/>
      <c r="N31" s="1005"/>
      <c r="O31" s="1005"/>
      <c r="P31" s="80"/>
      <c r="Q31" s="1005"/>
      <c r="R31" s="1003"/>
      <c r="S31" s="1003"/>
      <c r="T31" s="1003"/>
      <c r="U31" s="1003"/>
      <c r="V31" s="80"/>
      <c r="W31" s="80"/>
    </row>
    <row r="32" spans="1:23" ht="5.25" customHeight="1">
      <c r="A32" s="80"/>
      <c r="B32" s="80"/>
      <c r="C32" s="80"/>
      <c r="D32" s="80"/>
      <c r="E32" s="1005"/>
      <c r="F32" s="1003"/>
      <c r="G32" s="1003"/>
      <c r="H32" s="1003"/>
      <c r="I32" s="1003"/>
      <c r="J32" s="1005"/>
      <c r="K32" s="1005"/>
      <c r="L32" s="80"/>
      <c r="M32" s="80"/>
      <c r="N32" s="1005"/>
      <c r="O32" s="1005"/>
      <c r="P32" s="80"/>
      <c r="Q32" s="1005"/>
      <c r="R32" s="1003"/>
      <c r="S32" s="1003"/>
      <c r="T32" s="1003"/>
      <c r="U32" s="1003"/>
      <c r="V32" s="80"/>
      <c r="W32" s="80"/>
    </row>
    <row r="33" spans="1:23" ht="18" customHeight="1">
      <c r="A33" s="80"/>
      <c r="B33" s="1412"/>
      <c r="C33" s="1412"/>
      <c r="D33" s="1412"/>
      <c r="E33" s="1412"/>
      <c r="F33" s="1412"/>
      <c r="G33" s="1412"/>
      <c r="H33" s="1412"/>
      <c r="I33" s="1412"/>
      <c r="J33" s="1412"/>
      <c r="K33" s="1412"/>
      <c r="L33" s="1412"/>
      <c r="M33" s="1412"/>
      <c r="N33" s="1412"/>
      <c r="O33" s="1412"/>
      <c r="P33" s="1412"/>
      <c r="Q33" s="1412"/>
      <c r="R33" s="1412"/>
      <c r="S33" s="1412"/>
      <c r="T33" s="1412"/>
      <c r="U33" s="1412"/>
      <c r="V33" s="1412"/>
      <c r="W33" s="1412"/>
    </row>
    <row r="34" spans="1:23" ht="18" customHeight="1">
      <c r="A34" s="80"/>
      <c r="B34" s="1401"/>
      <c r="C34" s="1401"/>
      <c r="D34" s="1401"/>
      <c r="E34" s="1401"/>
      <c r="F34" s="1401"/>
      <c r="G34" s="1401"/>
      <c r="H34" s="1401"/>
      <c r="I34" s="1401"/>
      <c r="J34" s="1401"/>
      <c r="K34" s="1401"/>
      <c r="L34" s="1401"/>
      <c r="M34" s="1401"/>
      <c r="N34" s="1401"/>
      <c r="O34" s="1401"/>
      <c r="P34" s="1401"/>
      <c r="Q34" s="1401"/>
      <c r="R34" s="1401"/>
      <c r="S34" s="1401"/>
      <c r="T34" s="1401"/>
      <c r="U34" s="1401"/>
      <c r="V34" s="1401"/>
      <c r="W34" s="1401"/>
    </row>
    <row r="35" spans="1:23" ht="18" customHeight="1">
      <c r="A35" s="80"/>
      <c r="B35" s="1401"/>
      <c r="C35" s="1401"/>
      <c r="D35" s="1401"/>
      <c r="E35" s="1401"/>
      <c r="F35" s="1401"/>
      <c r="G35" s="1401"/>
      <c r="H35" s="1401"/>
      <c r="I35" s="1401"/>
      <c r="J35" s="1401"/>
      <c r="K35" s="1401"/>
      <c r="L35" s="1401"/>
      <c r="M35" s="1401"/>
      <c r="N35" s="1401"/>
      <c r="O35" s="1401"/>
      <c r="P35" s="1401"/>
      <c r="Q35" s="1401"/>
      <c r="R35" s="1401"/>
      <c r="S35" s="1401"/>
      <c r="T35" s="1401"/>
      <c r="U35" s="1401"/>
      <c r="V35" s="1401"/>
      <c r="W35" s="1401"/>
    </row>
    <row r="36" spans="1:23" ht="18" customHeight="1">
      <c r="A36" s="80"/>
      <c r="B36" s="1401"/>
      <c r="C36" s="1401"/>
      <c r="D36" s="1401"/>
      <c r="E36" s="1401"/>
      <c r="F36" s="1401"/>
      <c r="G36" s="1401"/>
      <c r="H36" s="1401"/>
      <c r="I36" s="1401"/>
      <c r="J36" s="1401"/>
      <c r="K36" s="1401"/>
      <c r="L36" s="1401"/>
      <c r="M36" s="1401"/>
      <c r="N36" s="1401"/>
      <c r="O36" s="1401"/>
      <c r="P36" s="1401"/>
      <c r="Q36" s="1401"/>
      <c r="R36" s="1401"/>
      <c r="S36" s="1401"/>
      <c r="T36" s="1401"/>
      <c r="U36" s="1401"/>
      <c r="V36" s="1401"/>
      <c r="W36" s="1401"/>
    </row>
    <row r="37" spans="1:23" ht="9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s="563" customFormat="1" ht="14.5">
      <c r="A38" s="669">
        <v>1</v>
      </c>
      <c r="B38" s="1400" t="s">
        <v>842</v>
      </c>
      <c r="C38" s="1400"/>
      <c r="D38" s="1400"/>
      <c r="E38" s="1400"/>
      <c r="F38" s="1400"/>
      <c r="G38" s="1400"/>
      <c r="H38" s="1400"/>
      <c r="I38" s="1400"/>
      <c r="J38" s="1400"/>
      <c r="K38" s="1400"/>
      <c r="L38" s="1400"/>
      <c r="M38" s="1400"/>
      <c r="N38" s="1400"/>
      <c r="O38" s="1400"/>
      <c r="P38" s="1400"/>
      <c r="Q38" s="1400"/>
      <c r="R38" s="1400"/>
      <c r="S38" s="1400"/>
      <c r="T38" s="1400"/>
      <c r="U38" s="1400"/>
      <c r="V38" s="1400"/>
      <c r="W38" s="1400"/>
    </row>
  </sheetData>
  <sheetProtection password="864E" sheet="1" objects="1" scenarios="1"/>
  <mergeCells count="39">
    <mergeCell ref="A1:C1"/>
    <mergeCell ref="D1:E1"/>
    <mergeCell ref="F1:U1"/>
    <mergeCell ref="V1:W1"/>
    <mergeCell ref="A2:C2"/>
    <mergeCell ref="D2:G2"/>
    <mergeCell ref="V2:W2"/>
    <mergeCell ref="H2:Q2"/>
    <mergeCell ref="R2:U2"/>
    <mergeCell ref="G3:H3"/>
    <mergeCell ref="B33:W33"/>
    <mergeCell ref="I7:K7"/>
    <mergeCell ref="P7:Q7"/>
    <mergeCell ref="L7:O7"/>
    <mergeCell ref="B4:W4"/>
    <mergeCell ref="B10:W10"/>
    <mergeCell ref="B9:W9"/>
    <mergeCell ref="E29:I29"/>
    <mergeCell ref="Q29:U29"/>
    <mergeCell ref="U15:V15"/>
    <mergeCell ref="P12:Q12"/>
    <mergeCell ref="E27:K27"/>
    <mergeCell ref="Q27:W27"/>
    <mergeCell ref="U7:V7"/>
    <mergeCell ref="I12:K12"/>
    <mergeCell ref="B38:W38"/>
    <mergeCell ref="B35:W35"/>
    <mergeCell ref="B36:W36"/>
    <mergeCell ref="B5:W5"/>
    <mergeCell ref="I17:K17"/>
    <mergeCell ref="I15:K15"/>
    <mergeCell ref="O17:Q17"/>
    <mergeCell ref="E25:I25"/>
    <mergeCell ref="B34:W34"/>
    <mergeCell ref="L12:O12"/>
    <mergeCell ref="U17:V17"/>
    <mergeCell ref="O15:Q15"/>
    <mergeCell ref="U12:V12"/>
    <mergeCell ref="O23:W23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Y44"/>
  <sheetViews>
    <sheetView showGridLines="0" view="pageBreakPreview" zoomScaleNormal="100" zoomScaleSheetLayoutView="100" workbookViewId="0">
      <selection activeCell="C8" sqref="C8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179687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2.26953125" customWidth="1"/>
    <col min="21" max="21" width="12.81640625" customWidth="1"/>
    <col min="22" max="22" width="5" customWidth="1"/>
    <col min="23" max="23" width="12.81640625" customWidth="1"/>
    <col min="24" max="24" width="1.81640625" customWidth="1"/>
  </cols>
  <sheetData>
    <row r="1" spans="1:25" s="555" customFormat="1" ht="20.149999999999999" customHeight="1">
      <c r="A1" s="1415" t="s">
        <v>179</v>
      </c>
      <c r="B1" s="1416"/>
      <c r="C1" s="1416"/>
      <c r="D1" s="1417" t="str">
        <f>IF(Festsetzungsbescheid!H25&gt;0,Festsetzungsbescheid!H25," ")</f>
        <v xml:space="preserve"> </v>
      </c>
      <c r="E1" s="1417"/>
      <c r="F1" s="1416" t="s">
        <v>821</v>
      </c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1416"/>
      <c r="S1" s="1416"/>
      <c r="T1" s="1416"/>
      <c r="U1" s="1418"/>
      <c r="V1" s="1415" t="s">
        <v>822</v>
      </c>
      <c r="W1" s="1418"/>
    </row>
    <row r="2" spans="1:25" s="555" customFormat="1" ht="16" customHeight="1">
      <c r="A2" s="564"/>
      <c r="B2" s="565"/>
      <c r="C2" s="565"/>
      <c r="D2" s="566"/>
      <c r="E2" s="566"/>
      <c r="F2" s="565"/>
      <c r="G2" s="567" t="s">
        <v>823</v>
      </c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1467"/>
      <c r="W2" s="1468"/>
      <c r="Y2" s="570"/>
    </row>
    <row r="3" spans="1:25" s="555" customFormat="1" ht="20.149999999999999" customHeight="1">
      <c r="A3" s="559"/>
      <c r="B3" s="1469" t="s">
        <v>824</v>
      </c>
      <c r="C3" s="1469"/>
      <c r="D3" s="1469"/>
      <c r="E3" s="1469"/>
      <c r="F3" s="1469"/>
      <c r="G3" s="1469"/>
      <c r="H3" s="1424" t="str">
        <f>IF(ISBLANK(Festsetzungsbescheid!D27)," ",Festsetzungsbescheid!D27)</f>
        <v xml:space="preserve"> </v>
      </c>
      <c r="I3" s="1424"/>
      <c r="J3" s="1424"/>
      <c r="K3" s="1424"/>
      <c r="L3" s="1424"/>
      <c r="M3" s="1424"/>
      <c r="N3" s="1424"/>
      <c r="O3" s="1424"/>
      <c r="P3" s="1424"/>
      <c r="Q3" s="1424"/>
      <c r="R3" s="1424"/>
      <c r="S3" s="1424"/>
      <c r="T3" s="659"/>
      <c r="U3" s="557"/>
      <c r="V3" s="568"/>
      <c r="W3" s="569"/>
    </row>
    <row r="4" spans="1:25" s="555" customFormat="1" ht="9.75" customHeight="1">
      <c r="A4" s="554"/>
      <c r="B4" s="554"/>
      <c r="C4" s="554"/>
      <c r="D4" s="554"/>
      <c r="E4" s="554"/>
      <c r="F4" s="554"/>
      <c r="G4" s="1411"/>
      <c r="H4" s="1411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</row>
    <row r="5" spans="1:25" s="555" customFormat="1" ht="16" customHeight="1">
      <c r="A5" s="556" t="s">
        <v>805</v>
      </c>
      <c r="B5" s="1402" t="s">
        <v>844</v>
      </c>
      <c r="C5" s="1402"/>
      <c r="D5" s="1402"/>
      <c r="E5" s="1402"/>
      <c r="F5" s="1402"/>
      <c r="G5" s="1402"/>
      <c r="H5" s="1402"/>
      <c r="I5" s="1402"/>
      <c r="J5" s="1402"/>
      <c r="K5" s="1402"/>
      <c r="L5" s="1402"/>
      <c r="M5" s="1402"/>
      <c r="N5" s="1402"/>
      <c r="O5" s="1402"/>
      <c r="P5" s="1402"/>
      <c r="Q5" s="1402"/>
      <c r="R5" s="1402"/>
      <c r="S5" s="1402"/>
      <c r="T5" s="1402"/>
      <c r="U5" s="1402"/>
      <c r="V5" s="1402"/>
      <c r="W5" s="1402"/>
    </row>
    <row r="6" spans="1:25" s="555" customFormat="1" ht="16" customHeight="1">
      <c r="A6" s="556"/>
      <c r="B6" s="1402" t="s">
        <v>845</v>
      </c>
      <c r="C6" s="1402"/>
      <c r="D6" s="1402"/>
      <c r="E6" s="1402"/>
      <c r="F6" s="1402"/>
      <c r="G6" s="1402"/>
      <c r="H6" s="1402"/>
      <c r="I6" s="1402"/>
      <c r="J6" s="1402"/>
      <c r="K6" s="1402"/>
      <c r="L6" s="1402"/>
      <c r="M6" s="1402"/>
      <c r="N6" s="1402"/>
      <c r="O6" s="1402"/>
      <c r="P6" s="1402"/>
      <c r="Q6" s="1402"/>
      <c r="R6" s="1402"/>
      <c r="S6" s="1402"/>
      <c r="T6" s="1402"/>
      <c r="U6" s="1402"/>
      <c r="V6" s="1402"/>
      <c r="W6" s="1402"/>
    </row>
    <row r="7" spans="1:25" s="555" customFormat="1" ht="10" customHeight="1">
      <c r="A7" s="556"/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4"/>
    </row>
    <row r="8" spans="1:25" ht="16" customHeight="1">
      <c r="A8" s="90"/>
      <c r="B8" s="90"/>
      <c r="C8" s="664"/>
      <c r="D8" s="1003" t="s">
        <v>808</v>
      </c>
      <c r="E8" s="1003"/>
      <c r="F8" s="1003"/>
      <c r="G8" s="1003"/>
      <c r="H8" s="1003"/>
      <c r="I8" s="1413" t="str">
        <f>IF(ISBLANK(C8)," ",IF(C8=0,0,ROUNDDOWN(C8*0.12,0)))</f>
        <v xml:space="preserve"> </v>
      </c>
      <c r="J8" s="1413"/>
      <c r="K8" s="1413"/>
      <c r="L8" s="1407" t="s">
        <v>810</v>
      </c>
      <c r="M8" s="1407"/>
      <c r="N8" s="1407"/>
      <c r="O8" s="1407"/>
      <c r="P8" s="1414">
        <v>35.79</v>
      </c>
      <c r="Q8" s="1414"/>
      <c r="R8" s="585" t="s">
        <v>809</v>
      </c>
      <c r="S8" s="80"/>
      <c r="T8" s="215"/>
      <c r="U8" s="1409" t="str">
        <f>IF(ISBLANK(C8)," ",IF(C8=0,0,ROUND(I8*P8,2)))</f>
        <v xml:space="preserve"> </v>
      </c>
      <c r="V8" s="1409"/>
      <c r="W8" s="80"/>
    </row>
    <row r="9" spans="1:25" ht="16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5" ht="16" customHeight="1">
      <c r="A10" s="998" t="s">
        <v>687</v>
      </c>
      <c r="B10" s="998" t="s">
        <v>827</v>
      </c>
      <c r="C10" s="585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03"/>
      <c r="O10" s="589"/>
      <c r="P10" s="590"/>
      <c r="Q10" s="590"/>
      <c r="R10" s="590"/>
      <c r="S10" s="590"/>
      <c r="T10" s="80"/>
      <c r="U10" s="80"/>
      <c r="V10" s="80"/>
      <c r="W10" s="80"/>
    </row>
    <row r="11" spans="1:25" ht="6.75" customHeight="1">
      <c r="A11" s="998"/>
      <c r="B11" s="998"/>
      <c r="C11" s="585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103"/>
      <c r="O11" s="589"/>
      <c r="P11" s="590"/>
      <c r="Q11" s="590"/>
      <c r="R11" s="590"/>
      <c r="S11" s="590"/>
      <c r="T11" s="80"/>
      <c r="U11" s="80"/>
      <c r="V11" s="80"/>
      <c r="W11" s="80"/>
    </row>
    <row r="12" spans="1:25" ht="11.25" customHeight="1">
      <c r="A12" s="998"/>
      <c r="B12" s="998"/>
      <c r="C12" s="1446" t="s">
        <v>42</v>
      </c>
      <c r="D12" s="1447"/>
      <c r="E12" s="1447"/>
      <c r="F12" s="1447"/>
      <c r="G12" s="1446" t="s">
        <v>43</v>
      </c>
      <c r="H12" s="1447"/>
      <c r="I12" s="1447"/>
      <c r="J12" s="1447"/>
      <c r="K12" s="1447"/>
      <c r="L12" s="1447"/>
      <c r="M12" s="1446" t="s">
        <v>44</v>
      </c>
      <c r="N12" s="1447"/>
      <c r="O12" s="1447"/>
      <c r="P12" s="1447"/>
      <c r="Q12" s="1447"/>
      <c r="R12" s="1448"/>
      <c r="S12" s="1446" t="s">
        <v>45</v>
      </c>
      <c r="T12" s="1447"/>
      <c r="U12" s="1447"/>
      <c r="V12" s="1448"/>
      <c r="W12" s="80"/>
    </row>
    <row r="13" spans="1:25" ht="16" customHeight="1">
      <c r="A13" s="998"/>
      <c r="B13" s="998"/>
      <c r="C13" s="1445" t="s">
        <v>991</v>
      </c>
      <c r="D13" s="1445"/>
      <c r="E13" s="1445"/>
      <c r="F13" s="1445"/>
      <c r="G13" s="1449" t="s">
        <v>997</v>
      </c>
      <c r="H13" s="1450"/>
      <c r="I13" s="1450"/>
      <c r="J13" s="1450"/>
      <c r="K13" s="1450"/>
      <c r="L13" s="1451"/>
      <c r="M13" s="1459" t="s">
        <v>994</v>
      </c>
      <c r="N13" s="1460"/>
      <c r="O13" s="1460"/>
      <c r="P13" s="1460"/>
      <c r="Q13" s="1460"/>
      <c r="R13" s="1460"/>
      <c r="S13" s="1458" t="s">
        <v>989</v>
      </c>
      <c r="T13" s="1458"/>
      <c r="U13" s="1458"/>
      <c r="V13" s="1458"/>
      <c r="W13" s="80"/>
    </row>
    <row r="14" spans="1:25" ht="16" customHeight="1">
      <c r="A14" s="998"/>
      <c r="B14" s="998"/>
      <c r="C14" s="1445"/>
      <c r="D14" s="1445"/>
      <c r="E14" s="1445"/>
      <c r="F14" s="1445"/>
      <c r="G14" s="1452"/>
      <c r="H14" s="1453"/>
      <c r="I14" s="1453"/>
      <c r="J14" s="1453"/>
      <c r="K14" s="1453"/>
      <c r="L14" s="1454"/>
      <c r="M14" s="1461"/>
      <c r="N14" s="1462"/>
      <c r="O14" s="1462"/>
      <c r="P14" s="1462"/>
      <c r="Q14" s="1462"/>
      <c r="R14" s="1462"/>
      <c r="S14" s="1458"/>
      <c r="T14" s="1458"/>
      <c r="U14" s="1458"/>
      <c r="V14" s="1458"/>
      <c r="W14" s="80"/>
    </row>
    <row r="15" spans="1:25" ht="25.5" customHeight="1">
      <c r="A15" s="998"/>
      <c r="B15" s="998"/>
      <c r="C15" s="1445"/>
      <c r="D15" s="1445"/>
      <c r="E15" s="1445"/>
      <c r="F15" s="1445"/>
      <c r="G15" s="1455"/>
      <c r="H15" s="1456"/>
      <c r="I15" s="1456"/>
      <c r="J15" s="1456"/>
      <c r="K15" s="1456"/>
      <c r="L15" s="1457"/>
      <c r="M15" s="1463"/>
      <c r="N15" s="1464"/>
      <c r="O15" s="1464"/>
      <c r="P15" s="1464"/>
      <c r="Q15" s="1464"/>
      <c r="R15" s="1464"/>
      <c r="S15" s="1458"/>
      <c r="T15" s="1458"/>
      <c r="U15" s="1458"/>
      <c r="V15" s="1458"/>
      <c r="W15" s="80"/>
    </row>
    <row r="16" spans="1:25" ht="13.5" customHeight="1">
      <c r="A16" s="998"/>
      <c r="B16" s="998"/>
      <c r="C16" s="1431" t="s">
        <v>785</v>
      </c>
      <c r="D16" s="1432"/>
      <c r="E16" s="1432"/>
      <c r="F16" s="1432"/>
      <c r="G16" s="1429" t="s">
        <v>785</v>
      </c>
      <c r="H16" s="1430"/>
      <c r="I16" s="1430"/>
      <c r="J16" s="1430"/>
      <c r="K16" s="1430"/>
      <c r="L16" s="1430"/>
      <c r="M16" s="1431" t="s">
        <v>785</v>
      </c>
      <c r="N16" s="1432"/>
      <c r="O16" s="1432"/>
      <c r="P16" s="1432"/>
      <c r="Q16" s="1432"/>
      <c r="R16" s="1433"/>
      <c r="S16" s="1431" t="s">
        <v>785</v>
      </c>
      <c r="T16" s="1432"/>
      <c r="U16" s="1432"/>
      <c r="V16" s="1433"/>
      <c r="W16" s="80"/>
    </row>
    <row r="17" spans="1:25" ht="13.5" customHeight="1">
      <c r="A17" s="998"/>
      <c r="B17" s="998"/>
      <c r="C17" s="1440" t="s">
        <v>990</v>
      </c>
      <c r="D17" s="1441"/>
      <c r="E17" s="1441"/>
      <c r="F17" s="1441"/>
      <c r="G17" s="1442" t="s">
        <v>988</v>
      </c>
      <c r="H17" s="1443"/>
      <c r="I17" s="1443"/>
      <c r="J17" s="1443"/>
      <c r="K17" s="1443"/>
      <c r="L17" s="1444"/>
      <c r="M17" s="1442" t="s">
        <v>992</v>
      </c>
      <c r="N17" s="1443"/>
      <c r="O17" s="1443"/>
      <c r="P17" s="1443"/>
      <c r="Q17" s="1443"/>
      <c r="R17" s="1444"/>
      <c r="S17" s="1434" t="s">
        <v>993</v>
      </c>
      <c r="T17" s="1435"/>
      <c r="U17" s="1435"/>
      <c r="V17" s="1436"/>
      <c r="W17" s="80"/>
    </row>
    <row r="18" spans="1:25" ht="16" customHeight="1">
      <c r="A18" s="998"/>
      <c r="B18" s="998"/>
      <c r="C18" s="1426"/>
      <c r="D18" s="1427"/>
      <c r="E18" s="1427"/>
      <c r="F18" s="1428"/>
      <c r="G18" s="1426"/>
      <c r="H18" s="1427"/>
      <c r="I18" s="1427"/>
      <c r="J18" s="1427"/>
      <c r="K18" s="1427"/>
      <c r="L18" s="1427"/>
      <c r="M18" s="1437"/>
      <c r="N18" s="1437"/>
      <c r="O18" s="1437"/>
      <c r="P18" s="1437"/>
      <c r="Q18" s="1437"/>
      <c r="R18" s="1437"/>
      <c r="S18" s="1438" t="str">
        <f>IF(ISBLANK(C18)," ",IF(AND(G18&lt;=C18,M18&lt;=C18,M18&lt;=G18),C18-M18,IF(AND(G18&lt;=C18,M18&lt;=C18,M18&gt;=G18),C18-G18,C18)))</f>
        <v xml:space="preserve"> </v>
      </c>
      <c r="T18" s="1438"/>
      <c r="U18" s="1438"/>
      <c r="V18" s="1439"/>
      <c r="W18" s="80"/>
    </row>
    <row r="19" spans="1:25" ht="10" customHeight="1">
      <c r="A19" s="998"/>
      <c r="B19" s="998"/>
      <c r="C19" s="1016"/>
      <c r="D19" s="1016"/>
      <c r="E19" s="1016"/>
      <c r="F19" s="1016"/>
      <c r="G19" s="1006"/>
      <c r="H19" s="1006"/>
      <c r="I19" s="1006"/>
      <c r="J19" s="1006"/>
      <c r="K19" s="1006"/>
      <c r="L19" s="1006"/>
      <c r="M19" s="1006"/>
      <c r="N19" s="1006"/>
      <c r="O19" s="1006"/>
      <c r="P19" s="1006"/>
      <c r="Q19" s="1006"/>
      <c r="R19" s="1006"/>
      <c r="S19" s="1006"/>
      <c r="T19" s="1006"/>
      <c r="U19" s="1006"/>
      <c r="V19" s="1006"/>
      <c r="W19" s="80"/>
    </row>
    <row r="20" spans="1:25" ht="16" customHeight="1">
      <c r="A20" s="90"/>
      <c r="B20" s="90"/>
      <c r="C20" s="660" t="str">
        <f>IF(ISBLANK(C18)," ",S18)</f>
        <v xml:space="preserve"> </v>
      </c>
      <c r="D20" s="1003" t="s">
        <v>808</v>
      </c>
      <c r="E20" s="1003"/>
      <c r="F20" s="1003"/>
      <c r="G20" s="1003"/>
      <c r="H20" s="1003"/>
      <c r="I20" s="1413" t="str">
        <f>IF(ISBLANK(C18)," ",IF(C18=0,0,ROUNDDOWN(C20*0.12,0)))</f>
        <v xml:space="preserve"> </v>
      </c>
      <c r="J20" s="1413"/>
      <c r="K20" s="1413"/>
      <c r="L20" s="1407" t="s">
        <v>810</v>
      </c>
      <c r="M20" s="1407"/>
      <c r="N20" s="1407"/>
      <c r="O20" s="1407"/>
      <c r="P20" s="1414">
        <v>35.79</v>
      </c>
      <c r="Q20" s="1414"/>
      <c r="R20" s="585" t="s">
        <v>809</v>
      </c>
      <c r="S20" s="80"/>
      <c r="T20" s="215"/>
      <c r="U20" s="1409" t="str">
        <f>IF(ISBLANK(C18)," ",IF(C18=0,0,ROUND(I20*P20,2)))</f>
        <v xml:space="preserve"> </v>
      </c>
      <c r="V20" s="1409"/>
      <c r="W20" s="80"/>
    </row>
    <row r="21" spans="1:25" ht="16" customHeight="1">
      <c r="A21" s="998"/>
      <c r="B21" s="998"/>
      <c r="C21" s="1016"/>
      <c r="D21" s="1016"/>
      <c r="E21" s="1016"/>
      <c r="F21" s="1016"/>
      <c r="G21" s="1006"/>
      <c r="H21" s="1006"/>
      <c r="I21" s="1006"/>
      <c r="J21" s="1006"/>
      <c r="K21" s="1006"/>
      <c r="L21" s="1006"/>
      <c r="M21" s="1006"/>
      <c r="N21" s="1006"/>
      <c r="O21" s="1006"/>
      <c r="P21" s="1006"/>
      <c r="Q21" s="1006"/>
      <c r="R21" s="1006"/>
      <c r="S21" s="1006"/>
      <c r="T21" s="1006"/>
      <c r="U21" s="1006"/>
      <c r="V21" s="1006"/>
      <c r="W21" s="80"/>
    </row>
    <row r="22" spans="1:25" ht="16" customHeight="1">
      <c r="A22" s="998" t="s">
        <v>685</v>
      </c>
      <c r="B22" s="998" t="s">
        <v>828</v>
      </c>
      <c r="C22" s="80"/>
      <c r="D22" s="1016"/>
      <c r="E22" s="1016"/>
      <c r="F22" s="1016"/>
      <c r="G22" s="1006"/>
      <c r="H22" s="1006"/>
      <c r="I22" s="1404" t="s">
        <v>839</v>
      </c>
      <c r="J22" s="1404"/>
      <c r="K22" s="1404"/>
      <c r="L22" s="1006"/>
      <c r="M22" s="1001" t="s">
        <v>96</v>
      </c>
      <c r="N22" s="1006"/>
      <c r="O22" s="1404" t="s">
        <v>184</v>
      </c>
      <c r="P22" s="1404"/>
      <c r="Q22" s="1404"/>
      <c r="R22" s="1006"/>
      <c r="S22" s="585" t="s">
        <v>37</v>
      </c>
      <c r="T22" s="1006"/>
      <c r="U22" s="1465" t="s">
        <v>97</v>
      </c>
      <c r="V22" s="1465"/>
      <c r="W22" s="80"/>
    </row>
    <row r="23" spans="1:25" ht="4" customHeight="1">
      <c r="A23" s="998"/>
      <c r="B23" s="998"/>
      <c r="C23" s="80"/>
      <c r="D23" s="1016"/>
      <c r="E23" s="1016"/>
      <c r="F23" s="1016"/>
      <c r="G23" s="1006"/>
      <c r="H23" s="1006"/>
      <c r="I23" s="1006"/>
      <c r="J23" s="1006"/>
      <c r="K23" s="1006"/>
      <c r="L23" s="1006"/>
      <c r="M23" s="1006"/>
      <c r="N23" s="1006"/>
      <c r="O23" s="1006"/>
      <c r="P23" s="1006"/>
      <c r="Q23" s="1006"/>
      <c r="R23" s="1006"/>
      <c r="S23" s="1006"/>
      <c r="T23" s="1006"/>
      <c r="U23" s="1466"/>
      <c r="V23" s="1466"/>
      <c r="W23" s="80"/>
    </row>
    <row r="24" spans="1:25" ht="16" customHeight="1">
      <c r="A24" s="998"/>
      <c r="B24" s="998"/>
      <c r="C24" s="80"/>
      <c r="D24" s="1016"/>
      <c r="E24" s="1016"/>
      <c r="F24" s="1016"/>
      <c r="G24" s="1006"/>
      <c r="H24" s="1006"/>
      <c r="I24" s="1403" t="str">
        <f>IF(AND(ISBLANK(C8),ISBLANK(C18))," ",IF(AND(ISBLANK(C8),C18&gt;=0),"0,00 €",U8))</f>
        <v xml:space="preserve"> </v>
      </c>
      <c r="J24" s="1403"/>
      <c r="K24" s="1403"/>
      <c r="L24" s="1006"/>
      <c r="M24" s="661" t="s">
        <v>96</v>
      </c>
      <c r="N24" s="1006"/>
      <c r="O24" s="1403" t="str">
        <f>IF(AND(ISBLANK(C8),ISBLANK(C18))," ",IF(AND(C8&gt;=0,ISBLANK(C18)),"0,00 €",U20))</f>
        <v xml:space="preserve"> </v>
      </c>
      <c r="P24" s="1403"/>
      <c r="Q24" s="1403"/>
      <c r="R24" s="1006"/>
      <c r="S24" s="585" t="s">
        <v>37</v>
      </c>
      <c r="T24" s="1006"/>
      <c r="U24" s="1408" t="str">
        <f>IF(AND(U8=" ",U20=" ")," ",SUM(U8,U20))</f>
        <v xml:space="preserve"> </v>
      </c>
      <c r="V24" s="1408"/>
      <c r="W24" s="80"/>
    </row>
    <row r="25" spans="1:25" ht="9.75" customHeight="1">
      <c r="A25" s="998"/>
      <c r="B25" s="998"/>
      <c r="C25" s="80"/>
      <c r="D25" s="1016"/>
      <c r="E25" s="1016"/>
      <c r="F25" s="1016"/>
      <c r="G25" s="1006"/>
      <c r="H25" s="1006"/>
      <c r="I25" s="1006"/>
      <c r="J25" s="662"/>
      <c r="K25" s="1006"/>
      <c r="L25" s="1006"/>
      <c r="M25" s="661"/>
      <c r="N25" s="1006"/>
      <c r="O25" s="1006"/>
      <c r="P25" s="1006"/>
      <c r="Q25" s="1006"/>
      <c r="R25" s="1006"/>
      <c r="S25" s="585"/>
      <c r="T25" s="1006"/>
      <c r="U25" s="1006"/>
      <c r="V25" s="1006"/>
      <c r="W25" s="80"/>
    </row>
    <row r="26" spans="1:25" ht="16" customHeight="1">
      <c r="A26" s="80"/>
      <c r="B26" s="80"/>
      <c r="C26" s="1003" t="s">
        <v>93</v>
      </c>
      <c r="D26" s="80"/>
      <c r="E26" s="80"/>
      <c r="F26" s="80"/>
      <c r="G26" s="80"/>
      <c r="H26" s="80"/>
      <c r="I26" s="80"/>
      <c r="J26" s="665"/>
      <c r="K26" s="1003" t="s">
        <v>811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Y26" s="961"/>
    </row>
    <row r="27" spans="1:25" ht="4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5" ht="16" customHeight="1">
      <c r="A28" s="80"/>
      <c r="B28" s="80"/>
      <c r="C28" s="80"/>
      <c r="D28" s="80"/>
      <c r="E28" s="80"/>
      <c r="F28" s="80"/>
      <c r="G28" s="80"/>
      <c r="H28" s="80"/>
      <c r="I28" s="80"/>
      <c r="J28" s="666"/>
      <c r="K28" s="1003" t="s">
        <v>812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5" ht="1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5" ht="16" customHeight="1">
      <c r="A30" s="80"/>
      <c r="B30" s="666"/>
      <c r="C30" s="1003" t="s">
        <v>825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666"/>
      <c r="O30" s="1002" t="s">
        <v>815</v>
      </c>
      <c r="P30" s="590"/>
      <c r="Q30" s="590"/>
      <c r="R30" s="590"/>
      <c r="S30" s="590"/>
      <c r="T30" s="80"/>
      <c r="U30" s="80"/>
      <c r="V30" s="80"/>
      <c r="W30" s="80"/>
    </row>
    <row r="31" spans="1:25" ht="4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589"/>
      <c r="P31" s="589"/>
      <c r="Q31" s="589"/>
      <c r="R31" s="589"/>
      <c r="S31" s="589"/>
      <c r="T31" s="589"/>
      <c r="U31" s="589"/>
      <c r="V31" s="80"/>
      <c r="W31" s="80"/>
    </row>
    <row r="32" spans="1:25" ht="16" customHeight="1">
      <c r="A32" s="80"/>
      <c r="B32" s="80"/>
      <c r="C32" s="80"/>
      <c r="D32" s="666"/>
      <c r="E32" s="1003" t="s">
        <v>185</v>
      </c>
      <c r="F32" s="80"/>
      <c r="G32" s="80"/>
      <c r="H32" s="80"/>
      <c r="I32" s="80"/>
      <c r="J32" s="80"/>
      <c r="K32" s="80"/>
      <c r="L32" s="80"/>
      <c r="M32" s="80"/>
      <c r="N32" s="589"/>
      <c r="O32" s="589"/>
      <c r="P32" s="666"/>
      <c r="Q32" s="1003" t="s">
        <v>185</v>
      </c>
      <c r="R32" s="589"/>
      <c r="S32" s="589"/>
      <c r="T32" s="589"/>
      <c r="U32" s="589"/>
      <c r="V32" s="80"/>
      <c r="W32" s="80"/>
    </row>
    <row r="33" spans="1:23" ht="4" customHeight="1">
      <c r="A33" s="80"/>
      <c r="B33" s="80"/>
      <c r="C33" s="80"/>
      <c r="D33" s="80"/>
      <c r="E33" s="1003"/>
      <c r="F33" s="80"/>
      <c r="G33" s="80"/>
      <c r="H33" s="80"/>
      <c r="I33" s="80"/>
      <c r="J33" s="80"/>
      <c r="K33" s="80"/>
      <c r="L33" s="80"/>
      <c r="M33" s="80"/>
      <c r="N33" s="589"/>
      <c r="O33" s="1003"/>
      <c r="P33" s="80"/>
      <c r="Q33" s="1003"/>
      <c r="R33" s="663"/>
      <c r="S33" s="663"/>
      <c r="T33" s="80"/>
      <c r="U33" s="80"/>
      <c r="V33" s="80"/>
      <c r="W33" s="80"/>
    </row>
    <row r="34" spans="1:23" ht="16" customHeight="1">
      <c r="A34" s="80"/>
      <c r="B34" s="80"/>
      <c r="C34" s="80"/>
      <c r="D34" s="666"/>
      <c r="E34" s="1003" t="s">
        <v>814</v>
      </c>
      <c r="F34" s="80"/>
      <c r="G34" s="80"/>
      <c r="H34" s="80"/>
      <c r="I34" s="80"/>
      <c r="J34" s="80"/>
      <c r="K34" s="80"/>
      <c r="L34" s="80"/>
      <c r="M34" s="80"/>
      <c r="N34" s="1005"/>
      <c r="O34" s="589"/>
      <c r="P34" s="666"/>
      <c r="Q34" s="1003" t="s">
        <v>814</v>
      </c>
      <c r="R34" s="590"/>
      <c r="S34" s="590"/>
      <c r="T34" s="80"/>
      <c r="U34" s="80"/>
      <c r="V34" s="80"/>
      <c r="W34" s="80"/>
    </row>
    <row r="35" spans="1:23" ht="4" customHeight="1">
      <c r="A35" s="80"/>
      <c r="B35" s="80"/>
      <c r="C35" s="80"/>
      <c r="D35" s="103"/>
      <c r="E35" s="1003"/>
      <c r="F35" s="80"/>
      <c r="G35" s="80"/>
      <c r="H35" s="80"/>
      <c r="I35" s="80"/>
      <c r="J35" s="80"/>
      <c r="K35" s="80"/>
      <c r="L35" s="80"/>
      <c r="M35" s="80"/>
      <c r="N35" s="589"/>
      <c r="O35" s="1005"/>
      <c r="P35" s="103"/>
      <c r="Q35" s="1003"/>
      <c r="R35" s="1003"/>
      <c r="S35" s="1003"/>
      <c r="T35" s="80"/>
      <c r="U35" s="80"/>
      <c r="V35" s="80"/>
      <c r="W35" s="80"/>
    </row>
    <row r="36" spans="1:23" ht="16" customHeight="1">
      <c r="A36" s="80"/>
      <c r="B36" s="80"/>
      <c r="C36" s="80"/>
      <c r="D36" s="666"/>
      <c r="E36" s="1003" t="s">
        <v>186</v>
      </c>
      <c r="F36" s="80"/>
      <c r="G36" s="80"/>
      <c r="H36" s="80"/>
      <c r="I36" s="80"/>
      <c r="J36" s="80"/>
      <c r="K36" s="80"/>
      <c r="L36" s="80"/>
      <c r="M36" s="80"/>
      <c r="N36" s="589"/>
      <c r="O36" s="1005"/>
      <c r="P36" s="666"/>
      <c r="Q36" s="1003" t="s">
        <v>186</v>
      </c>
      <c r="R36" s="1003"/>
      <c r="S36" s="1003"/>
      <c r="T36" s="80"/>
      <c r="U36" s="80"/>
      <c r="V36" s="80"/>
      <c r="W36" s="80"/>
    </row>
    <row r="37" spans="1:23" ht="8.2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ht="16" customHeight="1">
      <c r="A38" s="998" t="s">
        <v>819</v>
      </c>
      <c r="B38" s="998" t="s">
        <v>818</v>
      </c>
      <c r="C38" s="99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spans="1:23" ht="4" customHeight="1">
      <c r="A39" s="998"/>
      <c r="B39" s="998"/>
      <c r="C39" s="99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spans="1:23" ht="18" customHeight="1">
      <c r="A40" s="80"/>
      <c r="B40" s="1412"/>
      <c r="C40" s="1412"/>
      <c r="D40" s="1412"/>
      <c r="E40" s="1412"/>
      <c r="F40" s="1412"/>
      <c r="G40" s="1412"/>
      <c r="H40" s="1412"/>
      <c r="I40" s="1412"/>
      <c r="J40" s="1412"/>
      <c r="K40" s="1412"/>
      <c r="L40" s="1412"/>
      <c r="M40" s="1412"/>
      <c r="N40" s="1412"/>
      <c r="O40" s="1412"/>
      <c r="P40" s="1412"/>
      <c r="Q40" s="1412"/>
      <c r="R40" s="1412"/>
      <c r="S40" s="1412"/>
      <c r="T40" s="1412"/>
      <c r="U40" s="1412"/>
      <c r="V40" s="1412"/>
      <c r="W40" s="1412"/>
    </row>
    <row r="41" spans="1:23" ht="18" customHeight="1">
      <c r="A41" s="80"/>
      <c r="B41" s="1401"/>
      <c r="C41" s="1401"/>
      <c r="D41" s="1401"/>
      <c r="E41" s="1401"/>
      <c r="F41" s="1401"/>
      <c r="G41" s="1401"/>
      <c r="H41" s="1401"/>
      <c r="I41" s="1401"/>
      <c r="J41" s="1401"/>
      <c r="K41" s="1401"/>
      <c r="L41" s="1401"/>
      <c r="M41" s="1401"/>
      <c r="N41" s="1401"/>
      <c r="O41" s="1401"/>
      <c r="P41" s="1401"/>
      <c r="Q41" s="1401"/>
      <c r="R41" s="1401"/>
      <c r="S41" s="1401"/>
      <c r="T41" s="1401"/>
      <c r="U41" s="1401"/>
      <c r="V41" s="1401"/>
      <c r="W41" s="1401"/>
    </row>
    <row r="42" spans="1:23" ht="18" customHeight="1">
      <c r="A42" s="80"/>
      <c r="B42" s="1401"/>
      <c r="C42" s="1401"/>
      <c r="D42" s="1401"/>
      <c r="E42" s="1401"/>
      <c r="F42" s="1401"/>
      <c r="G42" s="1401"/>
      <c r="H42" s="1401"/>
      <c r="I42" s="1401"/>
      <c r="J42" s="1401"/>
      <c r="K42" s="1401"/>
      <c r="L42" s="1401"/>
      <c r="M42" s="1401"/>
      <c r="N42" s="1401"/>
      <c r="O42" s="1401"/>
      <c r="P42" s="1401"/>
      <c r="Q42" s="1401"/>
      <c r="R42" s="1401"/>
      <c r="S42" s="1401"/>
      <c r="T42" s="1401"/>
      <c r="U42" s="1401"/>
      <c r="V42" s="1401"/>
      <c r="W42" s="1401"/>
    </row>
    <row r="43" spans="1:23" ht="9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 spans="1:23" s="563" customFormat="1" ht="14.5">
      <c r="A44" s="562"/>
      <c r="B44" s="560"/>
      <c r="C44" s="560"/>
    </row>
  </sheetData>
  <sheetProtection password="864E" sheet="1" objects="1" scenarios="1"/>
  <mergeCells count="47">
    <mergeCell ref="U8:V8"/>
    <mergeCell ref="B6:W6"/>
    <mergeCell ref="V1:W2"/>
    <mergeCell ref="A1:C1"/>
    <mergeCell ref="D1:E1"/>
    <mergeCell ref="F1:U1"/>
    <mergeCell ref="B3:G3"/>
    <mergeCell ref="H3:S3"/>
    <mergeCell ref="B5:W5"/>
    <mergeCell ref="G4:H4"/>
    <mergeCell ref="I8:K8"/>
    <mergeCell ref="L8:O8"/>
    <mergeCell ref="P8:Q8"/>
    <mergeCell ref="B42:W42"/>
    <mergeCell ref="B40:W40"/>
    <mergeCell ref="B41:W41"/>
    <mergeCell ref="I24:K24"/>
    <mergeCell ref="O24:Q24"/>
    <mergeCell ref="U24:V24"/>
    <mergeCell ref="U22:V22"/>
    <mergeCell ref="U23:V23"/>
    <mergeCell ref="I22:K22"/>
    <mergeCell ref="O22:Q22"/>
    <mergeCell ref="I20:K20"/>
    <mergeCell ref="L20:O20"/>
    <mergeCell ref="P20:Q20"/>
    <mergeCell ref="C13:F15"/>
    <mergeCell ref="C12:F12"/>
    <mergeCell ref="G12:L12"/>
    <mergeCell ref="M12:R12"/>
    <mergeCell ref="S12:V12"/>
    <mergeCell ref="G13:L15"/>
    <mergeCell ref="S13:V15"/>
    <mergeCell ref="M13:R15"/>
    <mergeCell ref="C18:F18"/>
    <mergeCell ref="G16:L16"/>
    <mergeCell ref="S16:V16"/>
    <mergeCell ref="S17:V17"/>
    <mergeCell ref="U20:V20"/>
    <mergeCell ref="G18:L18"/>
    <mergeCell ref="M18:R18"/>
    <mergeCell ref="S18:V18"/>
    <mergeCell ref="C16:F16"/>
    <mergeCell ref="C17:F17"/>
    <mergeCell ref="M16:R16"/>
    <mergeCell ref="G17:L17"/>
    <mergeCell ref="M17:R17"/>
  </mergeCells>
  <pageMargins left="0.70866141732283472" right="0.70866141732283472" top="0.78740157480314965" bottom="0.39370078740157483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AE43"/>
  <sheetViews>
    <sheetView showGridLines="0" view="pageBreakPreview" zoomScaleNormal="100" zoomScaleSheetLayoutView="100" workbookViewId="0">
      <selection activeCell="C19" sqref="C19:AD19"/>
    </sheetView>
  </sheetViews>
  <sheetFormatPr baseColWidth="10" defaultRowHeight="12.5"/>
  <cols>
    <col min="1" max="1" width="0.81640625" customWidth="1"/>
    <col min="2" max="2" width="2.7265625" customWidth="1"/>
    <col min="3" max="4" width="3.26953125" customWidth="1"/>
    <col min="6" max="8" width="7.81640625" customWidth="1"/>
    <col min="9" max="9" width="4.54296875" customWidth="1"/>
    <col min="10" max="10" width="3.26953125" customWidth="1"/>
    <col min="11" max="11" width="5.54296875" customWidth="1"/>
    <col min="12" max="12" width="3.453125" customWidth="1"/>
    <col min="13" max="13" width="3.26953125" customWidth="1"/>
    <col min="14" max="14" width="12.1796875" customWidth="1"/>
    <col min="15" max="15" width="3.26953125" customWidth="1"/>
    <col min="16" max="16" width="1" customWidth="1"/>
    <col min="17" max="17" width="0.81640625" customWidth="1"/>
    <col min="18" max="18" width="3.81640625" customWidth="1"/>
    <col min="19" max="19" width="0.81640625" customWidth="1"/>
    <col min="20" max="21" width="3.26953125" customWidth="1"/>
    <col min="22" max="22" width="6" customWidth="1"/>
    <col min="23" max="23" width="3.54296875" customWidth="1"/>
    <col min="24" max="24" width="0.81640625" customWidth="1"/>
    <col min="25" max="25" width="3.81640625" customWidth="1"/>
    <col min="26" max="26" width="0.81640625" customWidth="1"/>
    <col min="27" max="27" width="3.7265625" customWidth="1"/>
    <col min="28" max="28" width="3.1796875" customWidth="1"/>
    <col min="29" max="29" width="6.26953125" customWidth="1"/>
    <col min="30" max="30" width="18.1796875" customWidth="1"/>
    <col min="31" max="31" width="1" customWidth="1"/>
  </cols>
  <sheetData>
    <row r="1" spans="1:31" ht="15.5">
      <c r="A1" s="80"/>
      <c r="B1" s="1472" t="s">
        <v>178</v>
      </c>
      <c r="C1" s="1358"/>
      <c r="D1" s="1473"/>
      <c r="E1" s="1358"/>
      <c r="F1" s="1358"/>
      <c r="G1" s="1358" t="s">
        <v>101</v>
      </c>
      <c r="H1" s="1358"/>
      <c r="I1" s="1358"/>
      <c r="J1" s="1358"/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8"/>
      <c r="W1" s="1358"/>
      <c r="X1" s="110"/>
      <c r="Y1" s="110"/>
      <c r="Z1" s="110"/>
      <c r="AA1" s="110"/>
      <c r="AB1" s="110"/>
      <c r="AC1" s="110"/>
      <c r="AD1" s="604" t="s">
        <v>119</v>
      </c>
      <c r="AE1" s="80"/>
    </row>
    <row r="2" spans="1:31" ht="17.25" customHeight="1">
      <c r="A2" s="80"/>
      <c r="B2" s="112"/>
      <c r="C2" s="1381" t="str">
        <f>IF(Festsetzungsbescheid!H25&gt;0,Festsetzungsbescheid!H25," ")</f>
        <v xml:space="preserve"> </v>
      </c>
      <c r="D2" s="1381"/>
      <c r="E2" s="1381"/>
      <c r="F2" s="541"/>
      <c r="G2" s="1381" t="s">
        <v>180</v>
      </c>
      <c r="H2" s="1381"/>
      <c r="I2" s="1381"/>
      <c r="J2" s="1381"/>
      <c r="K2" s="1381"/>
      <c r="L2" s="1381"/>
      <c r="M2" s="1381"/>
      <c r="N2" s="1381"/>
      <c r="O2" s="1381"/>
      <c r="P2" s="1381"/>
      <c r="Q2" s="1381"/>
      <c r="R2" s="1381"/>
      <c r="S2" s="1381"/>
      <c r="T2" s="1381"/>
      <c r="U2" s="1381"/>
      <c r="V2" s="1381"/>
      <c r="W2" s="1381"/>
      <c r="X2" s="580"/>
      <c r="Y2" s="580"/>
      <c r="Z2" s="580"/>
      <c r="AA2" s="580"/>
      <c r="AB2" s="580"/>
      <c r="AC2" s="113"/>
      <c r="AD2" s="605" t="s">
        <v>882</v>
      </c>
      <c r="AE2" s="80"/>
    </row>
    <row r="3" spans="1:31" ht="6.7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805</v>
      </c>
      <c r="C4" s="998" t="s">
        <v>846</v>
      </c>
      <c r="D4" s="998"/>
      <c r="E4" s="998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80"/>
      <c r="AE4" s="80"/>
    </row>
    <row r="5" spans="1:31" ht="4" customHeight="1">
      <c r="A5" s="80"/>
      <c r="B5" s="998"/>
      <c r="C5" s="998"/>
      <c r="D5" s="998"/>
      <c r="E5" s="998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80"/>
      <c r="AE5" s="80"/>
    </row>
    <row r="6" spans="1:31" ht="16" customHeight="1">
      <c r="A6" s="80"/>
      <c r="B6" s="80"/>
      <c r="C6" s="585" t="s">
        <v>847</v>
      </c>
      <c r="D6" s="585"/>
      <c r="E6" s="585"/>
      <c r="F6" s="585"/>
      <c r="G6" s="585"/>
      <c r="H6" s="585"/>
      <c r="I6" s="585"/>
      <c r="J6" s="588"/>
      <c r="K6" s="1003" t="s">
        <v>848</v>
      </c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  <c r="AA6" s="585"/>
      <c r="AB6" s="585"/>
      <c r="AC6" s="585"/>
      <c r="AD6" s="80"/>
      <c r="AE6" s="80"/>
    </row>
    <row r="7" spans="1:31" ht="5.25" customHeight="1">
      <c r="A7" s="80"/>
      <c r="B7" s="80"/>
      <c r="C7" s="585"/>
      <c r="D7" s="585"/>
      <c r="E7" s="585"/>
      <c r="F7" s="585"/>
      <c r="G7" s="585"/>
      <c r="H7" s="585"/>
      <c r="I7" s="585"/>
      <c r="J7" s="585"/>
      <c r="K7" s="1003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80"/>
      <c r="AE7" s="80"/>
    </row>
    <row r="8" spans="1:31" ht="16" customHeight="1">
      <c r="A8" s="80"/>
      <c r="B8" s="80"/>
      <c r="C8" s="585"/>
      <c r="D8" s="585"/>
      <c r="E8" s="585"/>
      <c r="F8" s="585"/>
      <c r="G8" s="585"/>
      <c r="H8" s="585"/>
      <c r="I8" s="585"/>
      <c r="J8" s="588"/>
      <c r="K8" s="1003" t="s">
        <v>849</v>
      </c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80"/>
      <c r="AE8" s="80"/>
    </row>
    <row r="9" spans="1:31" ht="10" customHeight="1">
      <c r="A9" s="80"/>
      <c r="B9" s="80"/>
      <c r="C9" s="585"/>
      <c r="D9" s="585"/>
      <c r="E9" s="585"/>
      <c r="F9" s="585"/>
      <c r="G9" s="585"/>
      <c r="H9" s="585"/>
      <c r="I9" s="585"/>
      <c r="J9" s="585"/>
      <c r="K9" s="1003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80"/>
      <c r="AE9" s="80"/>
    </row>
    <row r="10" spans="1:31" ht="16" customHeight="1">
      <c r="A10" s="80"/>
      <c r="B10" s="80"/>
      <c r="C10" s="585" t="s">
        <v>851</v>
      </c>
      <c r="D10" s="585"/>
      <c r="E10" s="585"/>
      <c r="F10" s="585"/>
      <c r="G10" s="585"/>
      <c r="H10" s="585"/>
      <c r="I10" s="585"/>
      <c r="J10" s="588"/>
      <c r="K10" s="1003" t="s">
        <v>716</v>
      </c>
      <c r="L10" s="585"/>
      <c r="M10" s="588"/>
      <c r="N10" s="1003" t="s">
        <v>717</v>
      </c>
      <c r="O10" s="586" t="s">
        <v>850</v>
      </c>
      <c r="P10" s="586"/>
      <c r="Q10" s="586"/>
      <c r="R10" s="586"/>
      <c r="S10" s="586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80"/>
      <c r="AE10" s="80"/>
    </row>
    <row r="11" spans="1:31" ht="10" customHeight="1">
      <c r="A11" s="80"/>
      <c r="B11" s="80"/>
      <c r="C11" s="585"/>
      <c r="D11" s="585"/>
      <c r="E11" s="585"/>
      <c r="F11" s="585"/>
      <c r="G11" s="585"/>
      <c r="H11" s="585"/>
      <c r="I11" s="585"/>
      <c r="J11" s="585"/>
      <c r="K11" s="1003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80"/>
      <c r="AE11" s="80"/>
    </row>
    <row r="12" spans="1:31" ht="16" customHeight="1">
      <c r="A12" s="80"/>
      <c r="B12" s="80"/>
      <c r="C12" s="585" t="s">
        <v>859</v>
      </c>
      <c r="D12" s="585"/>
      <c r="E12" s="585"/>
      <c r="F12" s="585"/>
      <c r="G12" s="585"/>
      <c r="H12" s="585"/>
      <c r="I12" s="585"/>
      <c r="J12" s="585"/>
      <c r="K12" s="1003"/>
      <c r="L12" s="585"/>
      <c r="M12" s="585"/>
      <c r="N12" s="585"/>
      <c r="O12" s="588"/>
      <c r="P12" s="591"/>
      <c r="Q12" s="589" t="s">
        <v>716</v>
      </c>
      <c r="R12" s="590"/>
      <c r="S12" s="590"/>
      <c r="T12" s="588"/>
      <c r="U12" s="1405" t="s">
        <v>717</v>
      </c>
      <c r="V12" s="1406"/>
      <c r="W12" s="587" t="s">
        <v>852</v>
      </c>
      <c r="X12" s="587"/>
      <c r="Y12" s="587"/>
      <c r="Z12" s="587"/>
      <c r="AA12" s="587"/>
      <c r="AB12" s="587"/>
      <c r="AC12" s="585"/>
      <c r="AD12" s="80"/>
      <c r="AE12" s="80"/>
    </row>
    <row r="13" spans="1:31" ht="12.75" customHeight="1">
      <c r="A13" s="80"/>
      <c r="B13" s="80"/>
      <c r="C13" s="585"/>
      <c r="D13" s="585"/>
      <c r="E13" s="585"/>
      <c r="F13" s="585"/>
      <c r="G13" s="585"/>
      <c r="H13" s="585"/>
      <c r="I13" s="585"/>
      <c r="J13" s="585"/>
      <c r="K13" s="1003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80"/>
      <c r="AE13" s="80"/>
    </row>
    <row r="14" spans="1:31" ht="16" customHeight="1">
      <c r="A14" s="998"/>
      <c r="B14" s="998" t="s">
        <v>687</v>
      </c>
      <c r="C14" s="998" t="s">
        <v>853</v>
      </c>
      <c r="D14" s="998"/>
      <c r="E14" s="998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  <c r="AB14" s="585"/>
      <c r="AC14" s="585"/>
      <c r="AD14" s="80"/>
      <c r="AE14" s="80"/>
    </row>
    <row r="15" spans="1:31" ht="4" customHeight="1">
      <c r="A15" s="998"/>
      <c r="B15" s="998"/>
      <c r="C15" s="998"/>
      <c r="D15" s="998"/>
      <c r="E15" s="998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80"/>
      <c r="AE15" s="80"/>
    </row>
    <row r="16" spans="1:31" ht="16" customHeight="1">
      <c r="A16" s="998"/>
      <c r="B16" s="998"/>
      <c r="C16" s="585" t="s">
        <v>860</v>
      </c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8"/>
      <c r="P16" s="648"/>
      <c r="Q16" s="589" t="s">
        <v>716</v>
      </c>
      <c r="R16" s="590"/>
      <c r="S16" s="590"/>
      <c r="T16" s="588"/>
      <c r="U16" s="1405" t="s">
        <v>717</v>
      </c>
      <c r="V16" s="1406"/>
      <c r="W16" s="587" t="s">
        <v>854</v>
      </c>
      <c r="X16" s="587"/>
      <c r="Y16" s="587"/>
      <c r="Z16" s="587"/>
      <c r="AA16" s="587"/>
      <c r="AB16" s="587"/>
      <c r="AC16" s="585"/>
      <c r="AD16" s="80"/>
      <c r="AE16" s="80"/>
    </row>
    <row r="17" spans="1:31" ht="18" customHeight="1">
      <c r="A17" s="998"/>
      <c r="B17" s="998"/>
      <c r="C17" s="585" t="s">
        <v>855</v>
      </c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80"/>
      <c r="AE17" s="80"/>
    </row>
    <row r="18" spans="1:31" ht="4" customHeight="1">
      <c r="A18" s="998"/>
      <c r="B18" s="998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80"/>
      <c r="AE18" s="80"/>
    </row>
    <row r="19" spans="1:31" ht="18" customHeight="1">
      <c r="A19" s="998"/>
      <c r="B19" s="998"/>
      <c r="C19" s="1412"/>
      <c r="D19" s="1412"/>
      <c r="E19" s="1412"/>
      <c r="F19" s="1412"/>
      <c r="G19" s="1412"/>
      <c r="H19" s="1412"/>
      <c r="I19" s="1412"/>
      <c r="J19" s="1412"/>
      <c r="K19" s="1412"/>
      <c r="L19" s="1412"/>
      <c r="M19" s="1412"/>
      <c r="N19" s="1412"/>
      <c r="O19" s="1412"/>
      <c r="P19" s="1412"/>
      <c r="Q19" s="1412"/>
      <c r="R19" s="1412"/>
      <c r="S19" s="1412"/>
      <c r="T19" s="1412"/>
      <c r="U19" s="1412"/>
      <c r="V19" s="1412"/>
      <c r="W19" s="1412"/>
      <c r="X19" s="1412"/>
      <c r="Y19" s="1412"/>
      <c r="Z19" s="1412"/>
      <c r="AA19" s="1412"/>
      <c r="AB19" s="1412"/>
      <c r="AC19" s="1412"/>
      <c r="AD19" s="1412"/>
      <c r="AE19" s="80"/>
    </row>
    <row r="20" spans="1:31" ht="18" customHeight="1">
      <c r="A20" s="998"/>
      <c r="B20" s="998"/>
      <c r="C20" s="1401"/>
      <c r="D20" s="1475"/>
      <c r="E20" s="1401"/>
      <c r="F20" s="1401"/>
      <c r="G20" s="1401"/>
      <c r="H20" s="1401"/>
      <c r="I20" s="1401"/>
      <c r="J20" s="1401"/>
      <c r="K20" s="1401"/>
      <c r="L20" s="1401"/>
      <c r="M20" s="1401"/>
      <c r="N20" s="1401"/>
      <c r="O20" s="1401"/>
      <c r="P20" s="1401"/>
      <c r="Q20" s="1401"/>
      <c r="R20" s="1401"/>
      <c r="S20" s="1401"/>
      <c r="T20" s="1401"/>
      <c r="U20" s="1401"/>
      <c r="V20" s="1401"/>
      <c r="W20" s="1401"/>
      <c r="X20" s="1401"/>
      <c r="Y20" s="1401"/>
      <c r="Z20" s="1401"/>
      <c r="AA20" s="1401"/>
      <c r="AB20" s="1401"/>
      <c r="AC20" s="1401"/>
      <c r="AD20" s="1401"/>
      <c r="AE20" s="80"/>
    </row>
    <row r="21" spans="1:31" ht="18" customHeight="1">
      <c r="A21" s="998"/>
      <c r="B21" s="998"/>
      <c r="C21" s="1401"/>
      <c r="D21" s="1475"/>
      <c r="E21" s="1401"/>
      <c r="F21" s="1401"/>
      <c r="G21" s="1401"/>
      <c r="H21" s="1401"/>
      <c r="I21" s="1401"/>
      <c r="J21" s="1401"/>
      <c r="K21" s="1401"/>
      <c r="L21" s="1401"/>
      <c r="M21" s="1401"/>
      <c r="N21" s="1401"/>
      <c r="O21" s="1401"/>
      <c r="P21" s="1401"/>
      <c r="Q21" s="1401"/>
      <c r="R21" s="1401"/>
      <c r="S21" s="1401"/>
      <c r="T21" s="1401"/>
      <c r="U21" s="1401"/>
      <c r="V21" s="1401"/>
      <c r="W21" s="1401"/>
      <c r="X21" s="1401"/>
      <c r="Y21" s="1401"/>
      <c r="Z21" s="1401"/>
      <c r="AA21" s="1401"/>
      <c r="AB21" s="1401"/>
      <c r="AC21" s="1401"/>
      <c r="AD21" s="1401"/>
      <c r="AE21" s="80"/>
    </row>
    <row r="22" spans="1:31" ht="15" customHeight="1">
      <c r="A22" s="80"/>
      <c r="B22" s="80"/>
      <c r="C22" s="198"/>
      <c r="D22" s="198"/>
      <c r="E22" s="198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1" ht="16" customHeight="1">
      <c r="A23" s="80"/>
      <c r="B23" s="998" t="s">
        <v>685</v>
      </c>
      <c r="C23" s="998" t="s">
        <v>856</v>
      </c>
      <c r="D23" s="998"/>
      <c r="E23" s="998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1" ht="4" customHeight="1">
      <c r="A24" s="80"/>
      <c r="B24" s="80"/>
      <c r="C24" s="80"/>
      <c r="D24" s="80"/>
      <c r="E24" s="80"/>
      <c r="F24" s="199"/>
      <c r="G24" s="199"/>
      <c r="H24" s="199"/>
      <c r="I24" s="19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</row>
    <row r="25" spans="1:31" ht="16" customHeight="1">
      <c r="A25" s="80"/>
      <c r="B25" s="80"/>
      <c r="C25" s="1001" t="s">
        <v>188</v>
      </c>
      <c r="D25" s="1470" t="s">
        <v>905</v>
      </c>
      <c r="E25" s="1470"/>
      <c r="F25" s="1470"/>
      <c r="G25" s="1470"/>
      <c r="H25" s="1470"/>
      <c r="I25" s="1470"/>
      <c r="J25" s="1470"/>
      <c r="K25" s="1470"/>
      <c r="L25" s="1470"/>
      <c r="M25" s="1470"/>
      <c r="N25" s="1470"/>
      <c r="O25" s="147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</row>
    <row r="26" spans="1:31" ht="4" customHeight="1">
      <c r="A26" s="80"/>
      <c r="B26" s="80"/>
      <c r="C26" s="80"/>
      <c r="D26" s="80"/>
      <c r="E26" s="1003"/>
      <c r="F26" s="199"/>
      <c r="G26" s="199"/>
      <c r="H26" s="199"/>
      <c r="I26" s="19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6" customHeight="1">
      <c r="A27" s="80"/>
      <c r="B27" s="649"/>
      <c r="C27" s="80"/>
      <c r="D27" s="588"/>
      <c r="E27" s="650" t="s">
        <v>857</v>
      </c>
      <c r="F27" s="651"/>
      <c r="G27" s="651"/>
      <c r="H27" s="651"/>
      <c r="I27" s="651"/>
      <c r="J27" s="649"/>
      <c r="K27" s="649"/>
      <c r="L27" s="649"/>
      <c r="M27" s="649"/>
      <c r="N27" s="649"/>
      <c r="O27" s="649"/>
      <c r="P27" s="649"/>
      <c r="Q27" s="649"/>
      <c r="R27" s="649"/>
      <c r="S27" s="649"/>
      <c r="T27" s="649"/>
      <c r="U27" s="649"/>
      <c r="V27" s="649"/>
      <c r="W27" s="649"/>
      <c r="X27" s="649"/>
      <c r="Y27" s="649"/>
      <c r="Z27" s="649"/>
      <c r="AA27" s="649"/>
      <c r="AB27" s="649"/>
      <c r="AC27" s="651" t="s">
        <v>861</v>
      </c>
      <c r="AD27" s="651"/>
      <c r="AE27" s="80"/>
    </row>
    <row r="28" spans="1:31" ht="4" customHeight="1">
      <c r="A28" s="80"/>
      <c r="B28" s="649"/>
      <c r="C28" s="652"/>
      <c r="D28" s="80"/>
      <c r="E28" s="652"/>
      <c r="F28" s="649"/>
      <c r="G28" s="649"/>
      <c r="H28" s="649"/>
      <c r="I28" s="649"/>
      <c r="J28" s="649"/>
      <c r="K28" s="649"/>
      <c r="L28" s="649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80"/>
    </row>
    <row r="29" spans="1:31" ht="16" customHeight="1">
      <c r="A29" s="80"/>
      <c r="B29" s="80"/>
      <c r="C29" s="80"/>
      <c r="D29" s="588"/>
      <c r="E29" s="650" t="s">
        <v>858</v>
      </c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 t="s">
        <v>862</v>
      </c>
      <c r="AD29" s="651"/>
      <c r="AE29" s="80"/>
    </row>
    <row r="30" spans="1:31" ht="16" customHeight="1">
      <c r="A30" s="80"/>
      <c r="B30" s="649"/>
      <c r="C30" s="653"/>
      <c r="D30" s="653"/>
      <c r="E30" s="1476" t="s">
        <v>864</v>
      </c>
      <c r="F30" s="1476"/>
      <c r="G30" s="1476"/>
      <c r="H30" s="1476"/>
      <c r="I30" s="1476"/>
      <c r="J30" s="1476"/>
      <c r="K30" s="1476"/>
      <c r="L30" s="1476"/>
      <c r="M30" s="1476"/>
      <c r="N30" s="1476"/>
      <c r="O30" s="1480"/>
      <c r="P30" s="1481"/>
      <c r="Q30" s="654">
        <v>8</v>
      </c>
      <c r="R30" s="606"/>
      <c r="S30" s="654" t="s">
        <v>866</v>
      </c>
      <c r="T30" s="1478"/>
      <c r="U30" s="1479"/>
      <c r="V30" s="633" t="s">
        <v>867</v>
      </c>
      <c r="W30" s="649"/>
      <c r="X30" s="649"/>
      <c r="Y30" s="649"/>
      <c r="Z30" s="649"/>
      <c r="AA30" s="649"/>
      <c r="AB30" s="649"/>
      <c r="AC30" s="649"/>
      <c r="AD30" s="649"/>
      <c r="AE30" s="80"/>
    </row>
    <row r="31" spans="1:31" ht="4" customHeight="1">
      <c r="A31" s="80"/>
      <c r="B31" s="649"/>
      <c r="C31" s="653"/>
      <c r="D31" s="653"/>
      <c r="E31" s="1009"/>
      <c r="F31" s="1009"/>
      <c r="G31" s="1009"/>
      <c r="H31" s="1009"/>
      <c r="I31" s="1009"/>
      <c r="J31" s="1009"/>
      <c r="K31" s="1009"/>
      <c r="L31" s="1009"/>
      <c r="M31" s="1009"/>
      <c r="N31" s="1009"/>
      <c r="O31" s="80"/>
      <c r="P31" s="80"/>
      <c r="Q31" s="80"/>
      <c r="R31" s="80"/>
      <c r="S31" s="80"/>
      <c r="T31" s="80"/>
      <c r="U31" s="80"/>
      <c r="V31" s="633"/>
      <c r="W31" s="649"/>
      <c r="X31" s="649"/>
      <c r="Y31" s="649"/>
      <c r="Z31" s="649"/>
      <c r="AA31" s="649"/>
      <c r="AB31" s="649"/>
      <c r="AC31" s="649"/>
      <c r="AD31" s="649"/>
      <c r="AE31" s="80"/>
    </row>
    <row r="32" spans="1:31" ht="18" customHeight="1">
      <c r="A32" s="80"/>
      <c r="B32" s="80"/>
      <c r="C32" s="1477" t="s">
        <v>870</v>
      </c>
      <c r="D32" s="1477"/>
      <c r="E32" s="1477"/>
      <c r="F32" s="1477"/>
      <c r="G32" s="1477"/>
      <c r="H32" s="1477"/>
      <c r="I32" s="1477"/>
      <c r="J32" s="1477"/>
      <c r="K32" s="1477"/>
      <c r="L32" s="1477"/>
      <c r="M32" s="1477"/>
      <c r="N32" s="1477"/>
      <c r="O32" s="1482" t="str">
        <f>IF(ISBLANK(O30)," ",O30)</f>
        <v xml:space="preserve"> </v>
      </c>
      <c r="P32" s="1482"/>
      <c r="Q32" s="655" t="s">
        <v>866</v>
      </c>
      <c r="R32" s="656" t="str">
        <f>IF(ISBLANK(R30)," ",R30)</f>
        <v xml:space="preserve"> </v>
      </c>
      <c r="S32" s="655" t="s">
        <v>866</v>
      </c>
      <c r="T32" s="1483" t="str">
        <f>IF(ISBLANK(T30)," ",T30-3)</f>
        <v xml:space="preserve"> </v>
      </c>
      <c r="U32" s="1483"/>
      <c r="V32" s="601" t="s">
        <v>865</v>
      </c>
      <c r="W32" s="607" t="str">
        <f>IF(ISBLANK(O30)," ",IF(AND(O30=1,OR(R30=1,R30=2,R30=4,R30=6,R30=8,R30=9,R30=11)),"31",IF(AND(O30=1,R30=3,OR(T30=2012,T30=2016,T30=2020)),"29",IF(AND(O30=1,R30=3,OR(T30=2009,T30=2010,T30=2011,T30=2013,T30=2014,T30=2015,T30=2017,T30=2018,T30=2019,T30=2020)),"28",IF(AND(O30=1,OR(R30=5,R30=7,R30=10,R30=12)),"30",O30-1)))))</f>
        <v xml:space="preserve"> </v>
      </c>
      <c r="X32" s="655" t="s">
        <v>866</v>
      </c>
      <c r="Y32" s="608" t="str">
        <f>IF(ISBLANK(R30)," ",IF(AND(O30=1,R30=1),"12",IF(AND(O30=1,OR(R30=2,R30=3,R30=4,R30=5,R30=6,R30=7,R30=8,R30=9,R30=10,R30=11,R30=12)),R30-1,R30)))</f>
        <v xml:space="preserve"> </v>
      </c>
      <c r="Z32" s="655" t="s">
        <v>866</v>
      </c>
      <c r="AA32" s="1474" t="str">
        <f>IF(ISBLANK(T30)," ",IF(AND(O30=1,R30=1),T30-1,T30))</f>
        <v xml:space="preserve"> </v>
      </c>
      <c r="AB32" s="1474"/>
      <c r="AC32" s="633" t="s">
        <v>863</v>
      </c>
      <c r="AD32" s="80"/>
      <c r="AE32" s="80"/>
    </row>
    <row r="33" spans="1:31" ht="8.25" customHeight="1">
      <c r="A33" s="80"/>
      <c r="B33" s="80"/>
      <c r="C33" s="1010"/>
      <c r="D33" s="1010"/>
      <c r="E33" s="1010"/>
      <c r="F33" s="1010"/>
      <c r="G33" s="1010"/>
      <c r="H33" s="1010"/>
      <c r="I33" s="1010"/>
      <c r="J33" s="1010"/>
      <c r="K33" s="1010"/>
      <c r="L33" s="1010"/>
      <c r="M33" s="1010"/>
      <c r="N33" s="1010"/>
      <c r="O33" s="657"/>
      <c r="P33" s="657"/>
      <c r="Q33" s="632"/>
      <c r="R33" s="658"/>
      <c r="S33" s="632"/>
      <c r="T33" s="657"/>
      <c r="U33" s="657"/>
      <c r="V33" s="1001"/>
      <c r="W33" s="589"/>
      <c r="X33" s="632"/>
      <c r="Y33" s="589"/>
      <c r="Z33" s="632"/>
      <c r="AA33" s="592"/>
      <c r="AB33" s="592"/>
      <c r="AC33" s="633"/>
      <c r="AD33" s="80"/>
      <c r="AE33" s="80"/>
    </row>
    <row r="34" spans="1:31" ht="16" customHeight="1">
      <c r="A34" s="80"/>
      <c r="B34" s="80"/>
      <c r="C34" s="1016" t="s">
        <v>189</v>
      </c>
      <c r="D34" s="1008" t="s">
        <v>906</v>
      </c>
      <c r="E34" s="1010"/>
      <c r="F34" s="1010"/>
      <c r="G34" s="1010"/>
      <c r="H34" s="1010"/>
      <c r="I34" s="1010"/>
      <c r="J34" s="1010"/>
      <c r="K34" s="1010"/>
      <c r="L34" s="1010"/>
      <c r="M34" s="1010"/>
      <c r="N34" s="1010"/>
      <c r="O34" s="657"/>
      <c r="P34" s="657"/>
      <c r="Q34" s="632"/>
      <c r="R34" s="658"/>
      <c r="S34" s="632"/>
      <c r="T34" s="657"/>
      <c r="U34" s="657"/>
      <c r="V34" s="1001"/>
      <c r="W34" s="589"/>
      <c r="X34" s="632"/>
      <c r="Y34" s="589"/>
      <c r="Z34" s="632"/>
      <c r="AA34" s="592"/>
      <c r="AB34" s="592"/>
      <c r="AC34" s="633"/>
      <c r="AD34" s="80"/>
      <c r="AE34" s="80"/>
    </row>
    <row r="35" spans="1:31" ht="4" customHeight="1">
      <c r="A35" s="80"/>
      <c r="B35" s="80"/>
      <c r="C35" s="1010"/>
      <c r="D35" s="1010"/>
      <c r="E35" s="1010"/>
      <c r="F35" s="1010"/>
      <c r="G35" s="1010"/>
      <c r="H35" s="1010"/>
      <c r="I35" s="1010"/>
      <c r="J35" s="1010"/>
      <c r="K35" s="1010"/>
      <c r="L35" s="1010"/>
      <c r="M35" s="1010"/>
      <c r="N35" s="1010"/>
      <c r="O35" s="657"/>
      <c r="P35" s="657"/>
      <c r="Q35" s="632"/>
      <c r="R35" s="658"/>
      <c r="S35" s="632"/>
      <c r="T35" s="657"/>
      <c r="U35" s="657"/>
      <c r="V35" s="1001"/>
      <c r="W35" s="589"/>
      <c r="X35" s="632"/>
      <c r="Y35" s="589"/>
      <c r="Z35" s="632"/>
      <c r="AA35" s="592"/>
      <c r="AB35" s="592"/>
      <c r="AC35" s="633"/>
      <c r="AD35" s="80"/>
      <c r="AE35" s="80"/>
    </row>
    <row r="36" spans="1:31" ht="16" customHeight="1">
      <c r="A36" s="80"/>
      <c r="B36" s="80"/>
      <c r="C36" s="1010"/>
      <c r="D36" s="588"/>
      <c r="E36" s="609" t="s">
        <v>868</v>
      </c>
      <c r="F36" s="589"/>
      <c r="G36" s="589"/>
      <c r="H36" s="589"/>
      <c r="I36" s="589"/>
      <c r="J36" s="589"/>
      <c r="K36" s="589"/>
      <c r="L36" s="1008"/>
      <c r="M36" s="1008"/>
      <c r="N36" s="1008"/>
      <c r="O36" s="657"/>
      <c r="P36" s="657"/>
      <c r="Q36" s="632"/>
      <c r="R36" s="658"/>
      <c r="S36" s="632"/>
      <c r="T36" s="657"/>
      <c r="U36" s="657"/>
      <c r="V36" s="1001"/>
      <c r="W36" s="589"/>
      <c r="X36" s="632"/>
      <c r="Y36" s="589"/>
      <c r="Z36" s="632"/>
      <c r="AA36" s="592"/>
      <c r="AB36" s="592"/>
      <c r="AC36" s="633"/>
      <c r="AD36" s="80"/>
      <c r="AE36" s="80"/>
    </row>
    <row r="37" spans="1:31" ht="16" customHeight="1">
      <c r="A37" s="80"/>
      <c r="B37" s="80"/>
      <c r="C37" s="1010"/>
      <c r="D37" s="80"/>
      <c r="E37" s="1470" t="s">
        <v>871</v>
      </c>
      <c r="F37" s="1470"/>
      <c r="G37" s="1470"/>
      <c r="H37" s="1470"/>
      <c r="I37" s="1470"/>
      <c r="J37" s="1470"/>
      <c r="K37" s="1470"/>
      <c r="L37" s="1470"/>
      <c r="M37" s="1470"/>
      <c r="N37" s="1471"/>
      <c r="O37" s="588"/>
      <c r="P37" s="648"/>
      <c r="Q37" s="589" t="s">
        <v>716</v>
      </c>
      <c r="R37" s="590"/>
      <c r="S37" s="590"/>
      <c r="T37" s="588"/>
      <c r="U37" s="1405" t="s">
        <v>717</v>
      </c>
      <c r="V37" s="1406"/>
      <c r="W37" s="593" t="s">
        <v>869</v>
      </c>
      <c r="X37" s="632"/>
      <c r="Y37" s="589"/>
      <c r="Z37" s="632"/>
      <c r="AA37" s="592"/>
      <c r="AB37" s="592"/>
      <c r="AC37" s="633"/>
      <c r="AD37" s="80"/>
      <c r="AE37" s="80"/>
    </row>
    <row r="38" spans="1:31" ht="4" customHeight="1">
      <c r="A38" s="80"/>
      <c r="B38" s="80"/>
      <c r="C38" s="1010"/>
      <c r="D38" s="80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631"/>
      <c r="P38" s="631"/>
      <c r="Q38" s="589"/>
      <c r="R38" s="590"/>
      <c r="S38" s="590"/>
      <c r="T38" s="631"/>
      <c r="U38" s="1005"/>
      <c r="V38" s="1003"/>
      <c r="W38" s="589"/>
      <c r="X38" s="632"/>
      <c r="Y38" s="589"/>
      <c r="Z38" s="632"/>
      <c r="AA38" s="592"/>
      <c r="AB38" s="592"/>
      <c r="AC38" s="633"/>
      <c r="AD38" s="80"/>
      <c r="AE38" s="80"/>
    </row>
    <row r="39" spans="1:31" ht="16" customHeight="1">
      <c r="A39" s="80"/>
      <c r="B39" s="80"/>
      <c r="C39" s="1010"/>
      <c r="D39" s="80"/>
      <c r="E39" s="1470" t="s">
        <v>872</v>
      </c>
      <c r="F39" s="1470"/>
      <c r="G39" s="1470"/>
      <c r="H39" s="1470"/>
      <c r="I39" s="1470"/>
      <c r="J39" s="1470"/>
      <c r="K39" s="1470"/>
      <c r="L39" s="1470"/>
      <c r="M39" s="1470"/>
      <c r="N39" s="1470"/>
      <c r="O39" s="588"/>
      <c r="P39" s="648"/>
      <c r="Q39" s="589" t="s">
        <v>716</v>
      </c>
      <c r="R39" s="590"/>
      <c r="S39" s="590"/>
      <c r="T39" s="588"/>
      <c r="U39" s="1405" t="s">
        <v>717</v>
      </c>
      <c r="V39" s="1406"/>
      <c r="W39" s="593" t="s">
        <v>869</v>
      </c>
      <c r="X39" s="632"/>
      <c r="Y39" s="589"/>
      <c r="Z39" s="632"/>
      <c r="AA39" s="592"/>
      <c r="AB39" s="592"/>
      <c r="AC39" s="633"/>
      <c r="AD39" s="80"/>
      <c r="AE39" s="80"/>
    </row>
    <row r="40" spans="1:31" ht="4" customHeight="1">
      <c r="A40" s="80"/>
      <c r="B40" s="80"/>
      <c r="C40" s="1010"/>
      <c r="D40" s="80"/>
      <c r="E40" s="1005"/>
      <c r="F40" s="1005"/>
      <c r="G40" s="1005"/>
      <c r="H40" s="1005"/>
      <c r="I40" s="1005"/>
      <c r="J40" s="1005"/>
      <c r="K40" s="1005"/>
      <c r="L40" s="1005"/>
      <c r="M40" s="1005"/>
      <c r="N40" s="1005"/>
      <c r="O40" s="1005"/>
      <c r="P40" s="1005"/>
      <c r="Q40" s="1005"/>
      <c r="R40" s="1005"/>
      <c r="S40" s="1005"/>
      <c r="T40" s="1005"/>
      <c r="U40" s="1005"/>
      <c r="V40" s="1003"/>
      <c r="W40" s="593"/>
      <c r="X40" s="632"/>
      <c r="Y40" s="589"/>
      <c r="Z40" s="632"/>
      <c r="AA40" s="592"/>
      <c r="AB40" s="592"/>
      <c r="AC40" s="633"/>
      <c r="AD40" s="80"/>
      <c r="AE40" s="80"/>
    </row>
    <row r="41" spans="1:31" ht="16" customHeight="1">
      <c r="A41" s="80"/>
      <c r="B41" s="80"/>
      <c r="C41" s="80"/>
      <c r="D41" s="588"/>
      <c r="E41" s="609" t="s">
        <v>873</v>
      </c>
      <c r="F41" s="589"/>
      <c r="G41" s="589"/>
      <c r="H41" s="589"/>
      <c r="I41" s="589"/>
      <c r="J41" s="589"/>
      <c r="K41" s="589"/>
      <c r="L41" s="1008"/>
      <c r="M41" s="1008"/>
      <c r="N41" s="1008"/>
      <c r="O41" s="1005"/>
      <c r="P41" s="1005"/>
      <c r="Q41" s="1005"/>
      <c r="R41" s="1005"/>
      <c r="S41" s="1005"/>
      <c r="T41" s="1005"/>
      <c r="U41" s="1005"/>
      <c r="V41" s="1003"/>
      <c r="W41" s="593"/>
      <c r="X41" s="632"/>
      <c r="Y41" s="589"/>
      <c r="Z41" s="632"/>
      <c r="AA41" s="592"/>
      <c r="AB41" s="592"/>
      <c r="AC41" s="633"/>
      <c r="AD41" s="80"/>
      <c r="AE41" s="80"/>
    </row>
    <row r="42" spans="1:31" ht="16" customHeight="1">
      <c r="A42" s="80"/>
      <c r="B42" s="80"/>
      <c r="C42" s="1010"/>
      <c r="D42" s="1010"/>
      <c r="E42" s="1470" t="s">
        <v>872</v>
      </c>
      <c r="F42" s="1470"/>
      <c r="G42" s="1470"/>
      <c r="H42" s="1470"/>
      <c r="I42" s="1470"/>
      <c r="J42" s="1470"/>
      <c r="K42" s="1470"/>
      <c r="L42" s="1470"/>
      <c r="M42" s="1470"/>
      <c r="N42" s="1470"/>
      <c r="O42" s="588"/>
      <c r="P42" s="648"/>
      <c r="Q42" s="589" t="s">
        <v>716</v>
      </c>
      <c r="R42" s="590"/>
      <c r="S42" s="590"/>
      <c r="T42" s="588"/>
      <c r="U42" s="1405" t="s">
        <v>717</v>
      </c>
      <c r="V42" s="1406"/>
      <c r="W42" s="593" t="s">
        <v>874</v>
      </c>
      <c r="X42" s="632"/>
      <c r="Y42" s="589"/>
      <c r="Z42" s="632"/>
      <c r="AA42" s="592"/>
      <c r="AB42" s="592"/>
      <c r="AC42" s="633"/>
      <c r="AD42" s="80"/>
      <c r="AE42" s="80"/>
    </row>
    <row r="43" spans="1:31" ht="4" customHeight="1">
      <c r="A43" s="80"/>
      <c r="B43" s="80"/>
      <c r="C43" s="1010"/>
      <c r="D43" s="1010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631"/>
      <c r="P43" s="631"/>
      <c r="Q43" s="589"/>
      <c r="R43" s="590"/>
      <c r="S43" s="590"/>
      <c r="T43" s="631"/>
      <c r="U43" s="1005"/>
      <c r="V43" s="1003"/>
      <c r="W43" s="593"/>
      <c r="X43" s="632"/>
      <c r="Y43" s="589"/>
      <c r="Z43" s="632"/>
      <c r="AA43" s="592"/>
      <c r="AB43" s="592"/>
      <c r="AC43" s="633"/>
      <c r="AD43" s="80"/>
      <c r="AE43" s="80"/>
    </row>
  </sheetData>
  <sheetProtection password="CDD6" sheet="1" objects="1" scenarios="1"/>
  <mergeCells count="23">
    <mergeCell ref="AA32:AB32"/>
    <mergeCell ref="U37:V37"/>
    <mergeCell ref="E39:N39"/>
    <mergeCell ref="U39:V39"/>
    <mergeCell ref="C19:AD19"/>
    <mergeCell ref="C20:AD20"/>
    <mergeCell ref="C21:AD21"/>
    <mergeCell ref="E30:N30"/>
    <mergeCell ref="C32:N32"/>
    <mergeCell ref="T30:U30"/>
    <mergeCell ref="D25:O25"/>
    <mergeCell ref="O30:P30"/>
    <mergeCell ref="O32:P32"/>
    <mergeCell ref="T32:U32"/>
    <mergeCell ref="E42:N42"/>
    <mergeCell ref="U42:V42"/>
    <mergeCell ref="C2:E2"/>
    <mergeCell ref="G2:W2"/>
    <mergeCell ref="G1:W1"/>
    <mergeCell ref="E37:N37"/>
    <mergeCell ref="U12:V12"/>
    <mergeCell ref="U16:V16"/>
    <mergeCell ref="B1:F1"/>
  </mergeCells>
  <pageMargins left="0.59055118110236227" right="0.48" top="0.98425196850393704" bottom="0.59055118110236227" header="0.39370078740157483" footer="0.31496062992125984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AF43"/>
  <sheetViews>
    <sheetView showGridLines="0" view="pageBreakPreview" zoomScaleNormal="100" zoomScaleSheetLayoutView="100" workbookViewId="0">
      <selection activeCell="D31" sqref="D31"/>
    </sheetView>
  </sheetViews>
  <sheetFormatPr baseColWidth="10" defaultRowHeight="12.5"/>
  <cols>
    <col min="1" max="1" width="0.81640625" customWidth="1"/>
    <col min="2" max="2" width="3.54296875" customWidth="1"/>
    <col min="3" max="3" width="3.26953125" customWidth="1"/>
    <col min="5" max="5" width="2.453125" customWidth="1"/>
    <col min="6" max="6" width="9.1796875" customWidth="1"/>
    <col min="7" max="7" width="9.453125" customWidth="1"/>
    <col min="8" max="8" width="5.81640625" customWidth="1"/>
    <col min="9" max="9" width="6.54296875" customWidth="1"/>
    <col min="10" max="10" width="1.7265625" customWidth="1"/>
    <col min="11" max="11" width="9.81640625" customWidth="1"/>
    <col min="12" max="12" width="5.7265625" customWidth="1"/>
    <col min="13" max="13" width="3.26953125" customWidth="1"/>
    <col min="14" max="14" width="5.81640625" customWidth="1"/>
    <col min="15" max="15" width="1.54296875" customWidth="1"/>
    <col min="16" max="16" width="8.54296875" customWidth="1"/>
    <col min="17" max="17" width="3.26953125" customWidth="1"/>
    <col min="18" max="18" width="0.81640625" customWidth="1"/>
    <col min="19" max="19" width="6.54296875" customWidth="1"/>
    <col min="20" max="20" width="3.1796875" customWidth="1"/>
    <col min="21" max="22" width="3.26953125" customWidth="1"/>
    <col min="23" max="23" width="5.1796875" customWidth="1"/>
    <col min="24" max="24" width="5" customWidth="1"/>
    <col min="25" max="25" width="0.81640625" customWidth="1"/>
    <col min="26" max="26" width="3.81640625" customWidth="1"/>
    <col min="27" max="27" width="2.54296875" customWidth="1"/>
    <col min="28" max="28" width="3.7265625" customWidth="1"/>
    <col min="29" max="29" width="4" customWidth="1"/>
    <col min="30" max="30" width="5.1796875" customWidth="1"/>
    <col min="31" max="31" width="1" customWidth="1"/>
  </cols>
  <sheetData>
    <row r="1" spans="1:31" ht="15.5">
      <c r="A1" s="80"/>
      <c r="B1" s="1484" t="s">
        <v>178</v>
      </c>
      <c r="C1" s="1473"/>
      <c r="D1" s="1473"/>
      <c r="E1" s="1473"/>
      <c r="F1" s="1473"/>
      <c r="G1" s="1473" t="s">
        <v>101</v>
      </c>
      <c r="H1" s="1473"/>
      <c r="I1" s="1473"/>
      <c r="J1" s="1473"/>
      <c r="K1" s="1473"/>
      <c r="L1" s="1473"/>
      <c r="M1" s="1473"/>
      <c r="N1" s="1473"/>
      <c r="O1" s="1473"/>
      <c r="P1" s="1473"/>
      <c r="Q1" s="1473"/>
      <c r="R1" s="1473"/>
      <c r="S1" s="1473"/>
      <c r="T1" s="1473"/>
      <c r="U1" s="1473"/>
      <c r="V1" s="1473"/>
      <c r="W1" s="1473"/>
      <c r="X1" s="1473"/>
      <c r="Y1" s="596"/>
      <c r="Z1" s="596"/>
      <c r="AA1" s="1484" t="s">
        <v>119</v>
      </c>
      <c r="AB1" s="1473"/>
      <c r="AC1" s="1473"/>
      <c r="AD1" s="1519"/>
      <c r="AE1" s="80"/>
    </row>
    <row r="2" spans="1:31" ht="17.25" customHeight="1">
      <c r="A2" s="80"/>
      <c r="B2" s="112"/>
      <c r="C2" s="1381" t="str">
        <f>IF(Festsetzungsbescheid!H25&gt;0,Festsetzungsbescheid!H25," ")</f>
        <v xml:space="preserve"> </v>
      </c>
      <c r="D2" s="1381"/>
      <c r="E2" s="997"/>
      <c r="F2" s="541"/>
      <c r="G2" s="1381" t="s">
        <v>180</v>
      </c>
      <c r="H2" s="1381"/>
      <c r="I2" s="1381"/>
      <c r="J2" s="1381"/>
      <c r="K2" s="1381"/>
      <c r="L2" s="1381"/>
      <c r="M2" s="1381"/>
      <c r="N2" s="1381"/>
      <c r="O2" s="1381"/>
      <c r="P2" s="1381"/>
      <c r="Q2" s="1381"/>
      <c r="R2" s="1381"/>
      <c r="S2" s="1381"/>
      <c r="T2" s="1381"/>
      <c r="U2" s="1381"/>
      <c r="V2" s="1381"/>
      <c r="W2" s="1381"/>
      <c r="X2" s="1381"/>
      <c r="Y2" s="580"/>
      <c r="Z2" s="580"/>
      <c r="AA2" s="1520" t="s">
        <v>881</v>
      </c>
      <c r="AB2" s="1521"/>
      <c r="AC2" s="1521"/>
      <c r="AD2" s="1522"/>
      <c r="AE2" s="80"/>
    </row>
    <row r="3" spans="1:31" ht="10.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685</v>
      </c>
      <c r="C4" s="998" t="s">
        <v>875</v>
      </c>
      <c r="D4" s="998"/>
      <c r="E4" s="99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1:31" ht="4" customHeight="1">
      <c r="A5" s="80"/>
      <c r="B5" s="80"/>
      <c r="C5" s="1010"/>
      <c r="D5" s="1005"/>
      <c r="E5" s="1005"/>
      <c r="F5" s="1005"/>
      <c r="G5" s="1005"/>
      <c r="H5" s="1005"/>
      <c r="I5" s="1005"/>
      <c r="J5" s="1005"/>
      <c r="K5" s="1005"/>
      <c r="L5" s="1005"/>
      <c r="M5" s="1005"/>
      <c r="N5" s="1005"/>
      <c r="O5" s="1005"/>
      <c r="P5" s="1005"/>
      <c r="Q5" s="631"/>
      <c r="R5" s="589"/>
      <c r="S5" s="590"/>
      <c r="T5" s="590"/>
      <c r="U5" s="631"/>
      <c r="V5" s="1005"/>
      <c r="W5" s="1003"/>
      <c r="X5" s="593"/>
      <c r="Y5" s="632"/>
      <c r="Z5" s="589"/>
      <c r="AA5" s="632"/>
      <c r="AB5" s="592"/>
      <c r="AC5" s="592"/>
      <c r="AD5" s="633"/>
      <c r="AE5" s="80"/>
    </row>
    <row r="6" spans="1:31" ht="16" customHeight="1">
      <c r="A6" s="80"/>
      <c r="B6" s="80"/>
      <c r="C6" s="1016" t="s">
        <v>907</v>
      </c>
      <c r="D6" s="1005" t="s">
        <v>903</v>
      </c>
      <c r="E6" s="1008"/>
      <c r="F6" s="1008"/>
      <c r="G6" s="1008"/>
      <c r="H6" s="1008"/>
      <c r="I6" s="1008"/>
      <c r="J6" s="1008"/>
      <c r="K6" s="1008"/>
      <c r="L6" s="1008"/>
      <c r="M6" s="1008"/>
      <c r="N6" s="1008"/>
      <c r="O6" s="1008"/>
      <c r="P6" s="1005"/>
      <c r="Q6" s="1005"/>
      <c r="R6" s="1005"/>
      <c r="S6" s="1005"/>
      <c r="T6" s="1005"/>
      <c r="U6" s="1005"/>
      <c r="V6" s="1005"/>
      <c r="W6" s="1003"/>
      <c r="X6" s="593"/>
      <c r="Y6" s="632"/>
      <c r="Z6" s="589"/>
      <c r="AA6" s="632"/>
      <c r="AB6" s="592"/>
      <c r="AC6" s="592"/>
      <c r="AD6" s="633"/>
      <c r="AE6" s="80"/>
    </row>
    <row r="7" spans="1:31" ht="16" customHeight="1">
      <c r="A7" s="80"/>
      <c r="B7" s="80"/>
      <c r="C7" s="1016"/>
      <c r="D7" s="1005" t="s">
        <v>904</v>
      </c>
      <c r="E7" s="1008"/>
      <c r="F7" s="1008"/>
      <c r="G7" s="1008"/>
      <c r="H7" s="1008"/>
      <c r="I7" s="1008"/>
      <c r="J7" s="1008"/>
      <c r="K7" s="1008"/>
      <c r="L7" s="1008"/>
      <c r="M7" s="1008"/>
      <c r="N7" s="1008"/>
      <c r="O7" s="1008"/>
      <c r="P7" s="1005"/>
      <c r="Q7" s="1005"/>
      <c r="R7" s="1005"/>
      <c r="S7" s="1005"/>
      <c r="T7" s="1005"/>
      <c r="U7" s="1005"/>
      <c r="V7" s="1005"/>
      <c r="W7" s="1003"/>
      <c r="X7" s="593"/>
      <c r="Y7" s="632"/>
      <c r="Z7" s="589"/>
      <c r="AA7" s="632"/>
      <c r="AB7" s="592"/>
      <c r="AC7" s="592"/>
      <c r="AD7" s="633"/>
      <c r="AE7" s="80"/>
    </row>
    <row r="8" spans="1:31" ht="16" customHeight="1">
      <c r="A8" s="80"/>
      <c r="B8" s="80"/>
      <c r="C8" s="1016"/>
      <c r="D8" s="1003" t="s">
        <v>876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1003"/>
      <c r="Q8" s="588"/>
      <c r="R8" s="1405" t="s">
        <v>716</v>
      </c>
      <c r="S8" s="1410"/>
      <c r="T8" s="590"/>
      <c r="U8" s="588"/>
      <c r="V8" s="1405" t="s">
        <v>717</v>
      </c>
      <c r="W8" s="1406"/>
      <c r="X8" s="593"/>
      <c r="Y8" s="632"/>
      <c r="Z8" s="589"/>
      <c r="AA8" s="632"/>
      <c r="AB8" s="592"/>
      <c r="AC8" s="592"/>
      <c r="AD8" s="633"/>
      <c r="AE8" s="80"/>
    </row>
    <row r="9" spans="1:31" ht="6" customHeight="1">
      <c r="A9" s="80"/>
      <c r="B9" s="80"/>
      <c r="C9" s="1016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</row>
    <row r="10" spans="1:31" ht="16" customHeight="1">
      <c r="A10" s="80"/>
      <c r="B10" s="80"/>
      <c r="C10" s="1016" t="s">
        <v>908</v>
      </c>
      <c r="D10" s="1410" t="s">
        <v>910</v>
      </c>
      <c r="E10" s="1410"/>
      <c r="F10" s="1406"/>
      <c r="G10" s="1406"/>
      <c r="H10" s="1406"/>
      <c r="I10" s="1406"/>
      <c r="J10" s="1406"/>
      <c r="K10" s="1406"/>
      <c r="L10" s="1406"/>
      <c r="M10" s="1406"/>
      <c r="N10" s="1406"/>
      <c r="O10" s="1406"/>
      <c r="P10" s="1003"/>
      <c r="Q10" s="588"/>
      <c r="R10" s="1405" t="s">
        <v>716</v>
      </c>
      <c r="S10" s="1410"/>
      <c r="T10" s="590"/>
      <c r="U10" s="588"/>
      <c r="V10" s="1405" t="s">
        <v>717</v>
      </c>
      <c r="W10" s="1406"/>
      <c r="X10" s="80"/>
      <c r="Y10" s="80"/>
      <c r="Z10" s="80"/>
      <c r="AA10" s="80"/>
      <c r="AB10" s="80"/>
      <c r="AC10" s="80"/>
      <c r="AD10" s="80"/>
      <c r="AE10" s="80"/>
    </row>
    <row r="11" spans="1:31" ht="6" customHeight="1">
      <c r="A11" s="80"/>
      <c r="B11" s="80"/>
      <c r="C11" s="1016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31" ht="16" customHeight="1">
      <c r="A12" s="80"/>
      <c r="B12" s="80"/>
      <c r="C12" s="1016" t="s">
        <v>909</v>
      </c>
      <c r="D12" s="1410" t="s">
        <v>911</v>
      </c>
      <c r="E12" s="1410"/>
      <c r="F12" s="1406"/>
      <c r="G12" s="1406"/>
      <c r="H12" s="1406"/>
      <c r="I12" s="1406"/>
      <c r="J12" s="1406"/>
      <c r="K12" s="1406"/>
      <c r="L12" s="1406"/>
      <c r="M12" s="1406"/>
      <c r="N12" s="1406"/>
      <c r="O12" s="1406"/>
      <c r="P12" s="1003"/>
      <c r="Q12" s="588"/>
      <c r="R12" s="1405" t="s">
        <v>716</v>
      </c>
      <c r="S12" s="1410"/>
      <c r="T12" s="590"/>
      <c r="U12" s="588"/>
      <c r="V12" s="1405" t="s">
        <v>717</v>
      </c>
      <c r="W12" s="1406"/>
      <c r="X12" s="80"/>
      <c r="Y12" s="80"/>
      <c r="Z12" s="80"/>
      <c r="AA12" s="80"/>
      <c r="AB12" s="80"/>
      <c r="AC12" s="80"/>
      <c r="AD12" s="80"/>
      <c r="AE12" s="80"/>
    </row>
    <row r="13" spans="1:31" ht="16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  <row r="14" spans="1:31" ht="16" customHeight="1">
      <c r="A14" s="80"/>
      <c r="B14" s="998" t="s">
        <v>816</v>
      </c>
      <c r="C14" s="998" t="s">
        <v>879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</row>
    <row r="15" spans="1:31" ht="6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6" customHeight="1">
      <c r="A16" s="80"/>
      <c r="B16" s="80"/>
      <c r="C16" s="80"/>
      <c r="D16" s="80"/>
      <c r="E16" s="80"/>
      <c r="F16" s="1518"/>
      <c r="G16" s="1518"/>
      <c r="H16" s="590" t="s">
        <v>883</v>
      </c>
      <c r="I16" s="630" t="s">
        <v>887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32" ht="4" customHeight="1">
      <c r="A17" s="80"/>
      <c r="B17" s="80"/>
      <c r="C17" s="80"/>
      <c r="D17" s="80"/>
      <c r="E17" s="80"/>
      <c r="F17" s="417"/>
      <c r="G17" s="417"/>
      <c r="H17" s="20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</row>
    <row r="18" spans="1:32" ht="16" customHeight="1">
      <c r="A18" s="80"/>
      <c r="B18" s="80"/>
      <c r="C18" s="80"/>
      <c r="D18" s="1033" t="s">
        <v>32</v>
      </c>
      <c r="E18" s="1033"/>
      <c r="F18" s="1518"/>
      <c r="G18" s="1518"/>
      <c r="H18" s="590" t="s">
        <v>883</v>
      </c>
      <c r="I18" s="630" t="s">
        <v>878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</row>
    <row r="19" spans="1:32" ht="4" customHeight="1">
      <c r="A19" s="80"/>
      <c r="B19" s="80"/>
      <c r="C19" s="80"/>
      <c r="D19" s="80"/>
      <c r="E19" s="80"/>
      <c r="F19" s="417"/>
      <c r="G19" s="417"/>
      <c r="H19" s="207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</row>
    <row r="20" spans="1:32" ht="18" customHeight="1" thickBot="1">
      <c r="A20" s="80"/>
      <c r="B20" s="80"/>
      <c r="C20" s="80"/>
      <c r="D20" s="1033" t="s">
        <v>33</v>
      </c>
      <c r="E20" s="1033"/>
      <c r="F20" s="1523" t="str">
        <f>IF(ISBLANK(F16)," ",F16-F18)</f>
        <v xml:space="preserve"> </v>
      </c>
      <c r="G20" s="1523"/>
      <c r="H20" s="590" t="s">
        <v>883</v>
      </c>
      <c r="I20" s="998" t="s">
        <v>877</v>
      </c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</row>
    <row r="21" spans="1:3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</row>
    <row r="22" spans="1:32" ht="15.5">
      <c r="A22" s="80"/>
      <c r="B22" s="998" t="s">
        <v>819</v>
      </c>
      <c r="C22" s="998" t="s">
        <v>880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2" ht="4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2" ht="16" customHeight="1">
      <c r="A24" s="80"/>
      <c r="B24" s="80"/>
      <c r="C24" s="80"/>
      <c r="D24" s="80"/>
      <c r="E24" s="80"/>
      <c r="F24" s="1495" t="s">
        <v>891</v>
      </c>
      <c r="G24" s="1496"/>
      <c r="H24" s="1496"/>
      <c r="I24" s="1497"/>
      <c r="J24" s="80"/>
      <c r="K24" s="1495" t="s">
        <v>894</v>
      </c>
      <c r="L24" s="1496"/>
      <c r="M24" s="1496"/>
      <c r="N24" s="1497"/>
      <c r="O24" s="80"/>
      <c r="P24" s="80"/>
      <c r="Q24" s="80"/>
      <c r="R24" s="80"/>
      <c r="S24" s="80"/>
      <c r="T24" s="80"/>
      <c r="U24" s="80"/>
      <c r="V24" s="80"/>
      <c r="W24" s="1502" t="s">
        <v>901</v>
      </c>
      <c r="X24" s="1503"/>
      <c r="Y24" s="1503"/>
      <c r="Z24" s="1503"/>
      <c r="AA24" s="1503"/>
      <c r="AB24" s="1503"/>
      <c r="AC24" s="1504"/>
      <c r="AD24" s="80"/>
      <c r="AE24" s="80"/>
    </row>
    <row r="25" spans="1:32" ht="16" customHeight="1">
      <c r="A25" s="80"/>
      <c r="B25" s="80"/>
      <c r="C25" s="585"/>
      <c r="D25" s="80"/>
      <c r="E25" s="80"/>
      <c r="F25" s="1498" t="s">
        <v>890</v>
      </c>
      <c r="G25" s="1499"/>
      <c r="H25" s="1499"/>
      <c r="I25" s="1500"/>
      <c r="J25" s="80"/>
      <c r="K25" s="1498" t="s">
        <v>895</v>
      </c>
      <c r="L25" s="1499"/>
      <c r="M25" s="1499"/>
      <c r="N25" s="1500"/>
      <c r="O25" s="80"/>
      <c r="P25" s="80"/>
      <c r="Q25" s="80"/>
      <c r="R25" s="80"/>
      <c r="S25" s="80"/>
      <c r="T25" s="80"/>
      <c r="U25" s="80"/>
      <c r="V25" s="80"/>
      <c r="W25" s="1505"/>
      <c r="X25" s="1506"/>
      <c r="Y25" s="1506"/>
      <c r="Z25" s="1506"/>
      <c r="AA25" s="1506"/>
      <c r="AB25" s="1506"/>
      <c r="AC25" s="1507"/>
      <c r="AD25" s="80"/>
      <c r="AE25" s="80"/>
      <c r="AF25" s="561"/>
    </row>
    <row r="26" spans="1:32" ht="4" customHeight="1">
      <c r="A26" s="80"/>
      <c r="B26" s="80"/>
      <c r="C26" s="585"/>
      <c r="D26" s="80"/>
      <c r="E26" s="80"/>
      <c r="F26" s="1011"/>
      <c r="G26" s="1011"/>
      <c r="H26" s="1011"/>
      <c r="I26" s="1011"/>
      <c r="J26" s="80"/>
      <c r="K26" s="1011"/>
      <c r="L26" s="1011"/>
      <c r="M26" s="1011"/>
      <c r="N26" s="1011"/>
      <c r="O26" s="80"/>
      <c r="P26" s="80"/>
      <c r="Q26" s="80"/>
      <c r="R26" s="80"/>
      <c r="S26" s="80"/>
      <c r="T26" s="80"/>
      <c r="U26" s="80"/>
      <c r="V26" s="80"/>
      <c r="W26" s="1505"/>
      <c r="X26" s="1506"/>
      <c r="Y26" s="1506"/>
      <c r="Z26" s="1506"/>
      <c r="AA26" s="1506"/>
      <c r="AB26" s="1506"/>
      <c r="AC26" s="1507"/>
      <c r="AD26" s="80"/>
      <c r="AE26" s="80"/>
      <c r="AF26" s="561"/>
    </row>
    <row r="27" spans="1:32" ht="16" customHeight="1">
      <c r="A27" s="80"/>
      <c r="B27" s="80"/>
      <c r="C27" s="585"/>
      <c r="D27" s="634" t="s">
        <v>888</v>
      </c>
      <c r="E27" s="635"/>
      <c r="F27" s="1492" t="s">
        <v>893</v>
      </c>
      <c r="G27" s="1493"/>
      <c r="H27" s="1493"/>
      <c r="I27" s="1494"/>
      <c r="J27" s="636"/>
      <c r="K27" s="1492" t="s">
        <v>897</v>
      </c>
      <c r="L27" s="1493"/>
      <c r="M27" s="1493"/>
      <c r="N27" s="1494"/>
      <c r="O27" s="80"/>
      <c r="P27" s="637"/>
      <c r="Q27" s="638"/>
      <c r="R27" s="638"/>
      <c r="S27" s="638"/>
      <c r="T27" s="639"/>
      <c r="U27" s="80"/>
      <c r="V27" s="80"/>
      <c r="W27" s="1508" t="s">
        <v>902</v>
      </c>
      <c r="X27" s="1509"/>
      <c r="Y27" s="1509"/>
      <c r="Z27" s="1509"/>
      <c r="AA27" s="1509"/>
      <c r="AB27" s="1509"/>
      <c r="AC27" s="1510"/>
      <c r="AD27" s="80"/>
      <c r="AE27" s="80"/>
      <c r="AF27" s="561"/>
    </row>
    <row r="28" spans="1:32" ht="16" customHeight="1">
      <c r="A28" s="80"/>
      <c r="B28" s="80"/>
      <c r="C28" s="90"/>
      <c r="D28" s="640" t="s">
        <v>889</v>
      </c>
      <c r="E28" s="1014"/>
      <c r="F28" s="1489" t="s">
        <v>892</v>
      </c>
      <c r="G28" s="1490"/>
      <c r="H28" s="1490"/>
      <c r="I28" s="1491"/>
      <c r="J28" s="636"/>
      <c r="K28" s="1489" t="s">
        <v>896</v>
      </c>
      <c r="L28" s="1490"/>
      <c r="M28" s="1490"/>
      <c r="N28" s="1491"/>
      <c r="O28" s="585"/>
      <c r="P28" s="1515" t="s">
        <v>597</v>
      </c>
      <c r="Q28" s="1516"/>
      <c r="R28" s="1516"/>
      <c r="S28" s="1516"/>
      <c r="T28" s="1517"/>
      <c r="U28" s="80"/>
      <c r="V28" s="80"/>
      <c r="W28" s="1511"/>
      <c r="X28" s="1509"/>
      <c r="Y28" s="1509"/>
      <c r="Z28" s="1509"/>
      <c r="AA28" s="1509"/>
      <c r="AB28" s="1509"/>
      <c r="AC28" s="1510"/>
      <c r="AD28" s="80"/>
      <c r="AE28" s="80"/>
      <c r="AF28" s="561"/>
    </row>
    <row r="29" spans="1:32" ht="16" customHeight="1">
      <c r="A29" s="80"/>
      <c r="B29" s="80"/>
      <c r="C29" s="90"/>
      <c r="D29" s="641"/>
      <c r="E29" s="1014"/>
      <c r="F29" s="1486" t="s">
        <v>934</v>
      </c>
      <c r="G29" s="1487"/>
      <c r="H29" s="1487"/>
      <c r="I29" s="1488"/>
      <c r="J29" s="642"/>
      <c r="K29" s="1524" t="s">
        <v>912</v>
      </c>
      <c r="L29" s="1525"/>
      <c r="M29" s="1525"/>
      <c r="N29" s="1526"/>
      <c r="O29" s="80"/>
      <c r="P29" s="643"/>
      <c r="Q29" s="115"/>
      <c r="R29" s="115"/>
      <c r="S29" s="115"/>
      <c r="T29" s="996"/>
      <c r="U29" s="80"/>
      <c r="V29" s="80"/>
      <c r="W29" s="1512"/>
      <c r="X29" s="1513"/>
      <c r="Y29" s="1513"/>
      <c r="Z29" s="1513"/>
      <c r="AA29" s="1513"/>
      <c r="AB29" s="1513"/>
      <c r="AC29" s="1514"/>
      <c r="AD29" s="80"/>
      <c r="AE29" s="80"/>
      <c r="AF29" s="561"/>
    </row>
    <row r="30" spans="1:32" ht="4" customHeight="1">
      <c r="A30" s="80"/>
      <c r="B30" s="80"/>
      <c r="C30" s="90"/>
      <c r="D30" s="1015"/>
      <c r="E30" s="1014"/>
      <c r="F30" s="1013"/>
      <c r="G30" s="1013"/>
      <c r="H30" s="644"/>
      <c r="I30" s="644"/>
      <c r="J30" s="642"/>
      <c r="K30" s="1012"/>
      <c r="L30" s="1012"/>
      <c r="M30" s="1012"/>
      <c r="N30" s="1011"/>
      <c r="O30" s="80"/>
      <c r="P30" s="115"/>
      <c r="Q30" s="115"/>
      <c r="R30" s="115"/>
      <c r="S30" s="115"/>
      <c r="T30" s="114"/>
      <c r="U30" s="80"/>
      <c r="V30" s="80"/>
      <c r="W30" s="1015"/>
      <c r="X30" s="1015"/>
      <c r="Y30" s="1015"/>
      <c r="Z30" s="1015"/>
      <c r="AA30" s="1015"/>
      <c r="AB30" s="1015"/>
      <c r="AC30" s="1014"/>
      <c r="AD30" s="80"/>
      <c r="AE30" s="80"/>
      <c r="AF30" s="561"/>
    </row>
    <row r="31" spans="1:32" ht="16" customHeight="1">
      <c r="A31" s="80"/>
      <c r="B31" s="80"/>
      <c r="C31" s="80"/>
      <c r="D31" s="647"/>
      <c r="E31" s="1016"/>
      <c r="F31" s="1518"/>
      <c r="G31" s="1518"/>
      <c r="H31" s="590" t="s">
        <v>883</v>
      </c>
      <c r="I31" s="80"/>
      <c r="J31" s="80"/>
      <c r="K31" s="1518"/>
      <c r="L31" s="1518"/>
      <c r="M31" s="1518"/>
      <c r="N31" s="590" t="s">
        <v>883</v>
      </c>
      <c r="O31" s="80"/>
      <c r="P31" s="1527" t="str">
        <f>IF(ISBLANK(D31)," ",IF(ISBLANK(K31),F31,SUM(F31,K31)))</f>
        <v xml:space="preserve"> </v>
      </c>
      <c r="Q31" s="1527"/>
      <c r="R31" s="1527"/>
      <c r="S31" s="1527"/>
      <c r="T31" s="590" t="s">
        <v>883</v>
      </c>
      <c r="U31" s="80"/>
      <c r="V31" s="80"/>
      <c r="W31" s="1518"/>
      <c r="X31" s="1518"/>
      <c r="Y31" s="1518"/>
      <c r="Z31" s="1518"/>
      <c r="AA31" s="1518"/>
      <c r="AB31" s="1518"/>
      <c r="AC31" s="590" t="s">
        <v>883</v>
      </c>
      <c r="AD31" s="80"/>
      <c r="AE31" s="80"/>
    </row>
    <row r="32" spans="1:32" ht="16" customHeight="1">
      <c r="A32" s="80"/>
      <c r="B32" s="80"/>
      <c r="C32" s="80"/>
      <c r="D32" s="1007"/>
      <c r="E32" s="1016"/>
      <c r="F32" s="1501"/>
      <c r="G32" s="1501"/>
      <c r="H32" s="590" t="s">
        <v>883</v>
      </c>
      <c r="I32" s="80"/>
      <c r="J32" s="80"/>
      <c r="K32" s="1518"/>
      <c r="L32" s="1518"/>
      <c r="M32" s="1518"/>
      <c r="N32" s="590" t="s">
        <v>883</v>
      </c>
      <c r="O32" s="80"/>
      <c r="P32" s="1527" t="str">
        <f t="shared" ref="P32:P34" si="0">IF(ISBLANK(D32)," ",IF(ISBLANK(K32),F32,SUM(F32,K32)))</f>
        <v xml:space="preserve"> </v>
      </c>
      <c r="Q32" s="1527"/>
      <c r="R32" s="1527"/>
      <c r="S32" s="1527"/>
      <c r="T32" s="590" t="s">
        <v>883</v>
      </c>
      <c r="U32" s="80"/>
      <c r="V32" s="80"/>
      <c r="W32" s="1501"/>
      <c r="X32" s="1501"/>
      <c r="Y32" s="1501"/>
      <c r="Z32" s="1501"/>
      <c r="AA32" s="1501"/>
      <c r="AB32" s="1501"/>
      <c r="AC32" s="590" t="s">
        <v>883</v>
      </c>
      <c r="AD32" s="80"/>
      <c r="AE32" s="80"/>
    </row>
    <row r="33" spans="1:31" ht="16" customHeight="1">
      <c r="A33" s="80"/>
      <c r="B33" s="80"/>
      <c r="C33" s="80"/>
      <c r="D33" s="1007"/>
      <c r="E33" s="1016"/>
      <c r="F33" s="1501"/>
      <c r="G33" s="1501"/>
      <c r="H33" s="590" t="s">
        <v>883</v>
      </c>
      <c r="I33" s="80"/>
      <c r="J33" s="80"/>
      <c r="K33" s="1518"/>
      <c r="L33" s="1518"/>
      <c r="M33" s="1518"/>
      <c r="N33" s="590" t="s">
        <v>883</v>
      </c>
      <c r="O33" s="80"/>
      <c r="P33" s="1527" t="str">
        <f t="shared" si="0"/>
        <v xml:space="preserve"> </v>
      </c>
      <c r="Q33" s="1527"/>
      <c r="R33" s="1527"/>
      <c r="S33" s="1527"/>
      <c r="T33" s="590" t="s">
        <v>883</v>
      </c>
      <c r="U33" s="80"/>
      <c r="V33" s="80"/>
      <c r="W33" s="1501"/>
      <c r="X33" s="1501"/>
      <c r="Y33" s="1501"/>
      <c r="Z33" s="1501"/>
      <c r="AA33" s="1501"/>
      <c r="AB33" s="1501"/>
      <c r="AC33" s="590" t="s">
        <v>883</v>
      </c>
      <c r="AD33" s="80"/>
      <c r="AE33" s="80"/>
    </row>
    <row r="34" spans="1:31" ht="16" customHeight="1">
      <c r="A34" s="80"/>
      <c r="B34" s="80"/>
      <c r="C34" s="80"/>
      <c r="D34" s="647"/>
      <c r="E34" s="1016"/>
      <c r="F34" s="1501"/>
      <c r="G34" s="1501"/>
      <c r="H34" s="590" t="s">
        <v>883</v>
      </c>
      <c r="I34" s="80"/>
      <c r="J34" s="80"/>
      <c r="K34" s="1518"/>
      <c r="L34" s="1518"/>
      <c r="M34" s="1518"/>
      <c r="N34" s="590" t="s">
        <v>883</v>
      </c>
      <c r="O34" s="80"/>
      <c r="P34" s="1527" t="str">
        <f t="shared" si="0"/>
        <v xml:space="preserve"> </v>
      </c>
      <c r="Q34" s="1527"/>
      <c r="R34" s="1527"/>
      <c r="S34" s="1527"/>
      <c r="T34" s="590" t="s">
        <v>883</v>
      </c>
      <c r="U34" s="80"/>
      <c r="V34" s="80"/>
      <c r="W34" s="1501"/>
      <c r="X34" s="1501"/>
      <c r="Y34" s="1501"/>
      <c r="Z34" s="1501"/>
      <c r="AA34" s="1501"/>
      <c r="AB34" s="1501"/>
      <c r="AC34" s="590" t="s">
        <v>883</v>
      </c>
      <c r="AD34" s="80"/>
      <c r="AE34" s="80"/>
    </row>
    <row r="35" spans="1:31" ht="4" customHeight="1">
      <c r="A35" s="80"/>
      <c r="B35" s="80"/>
      <c r="C35" s="80"/>
      <c r="D35" s="64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</row>
    <row r="36" spans="1:31" ht="16" customHeight="1" thickBo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528" t="str">
        <f>IF(ISBLANK(D31)," ",SUM(W31:W34))</f>
        <v xml:space="preserve"> </v>
      </c>
      <c r="X36" s="1528"/>
      <c r="Y36" s="1528"/>
      <c r="Z36" s="1528"/>
      <c r="AA36" s="1528"/>
      <c r="AB36" s="1528"/>
      <c r="AC36" s="590" t="s">
        <v>883</v>
      </c>
      <c r="AD36" s="80"/>
      <c r="AE36" s="80"/>
    </row>
    <row r="37" spans="1:31" ht="16" customHeight="1">
      <c r="A37" s="80"/>
      <c r="B37" s="80"/>
      <c r="C37" s="585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</row>
    <row r="38" spans="1:31" ht="16" customHeight="1" thickBot="1">
      <c r="A38" s="80"/>
      <c r="B38" s="998" t="s">
        <v>898</v>
      </c>
      <c r="C38" s="998" t="s">
        <v>899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1528" t="str">
        <f>IF(F20=" "," ",IF(AND(F20&gt;0,W36=" "),"0,00 €",IF(F20&lt;=W36,F20,W36)))</f>
        <v xml:space="preserve"> </v>
      </c>
      <c r="Q38" s="1528"/>
      <c r="R38" s="1528"/>
      <c r="S38" s="1528"/>
      <c r="T38" s="590" t="s">
        <v>883</v>
      </c>
      <c r="U38" s="585"/>
      <c r="V38" s="585" t="s">
        <v>900</v>
      </c>
      <c r="W38" s="585"/>
      <c r="X38" s="585"/>
      <c r="Y38" s="80"/>
      <c r="Z38" s="80"/>
      <c r="AA38" s="80"/>
      <c r="AB38" s="80"/>
      <c r="AC38" s="80"/>
      <c r="AD38" s="80"/>
      <c r="AE38" s="80"/>
    </row>
    <row r="39" spans="1:31" ht="16" customHeight="1">
      <c r="A39" s="80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ht="16" customHeight="1">
      <c r="A40" s="80"/>
      <c r="B40" s="646">
        <v>1</v>
      </c>
      <c r="C40" s="1485" t="s">
        <v>884</v>
      </c>
      <c r="D40" s="1485"/>
      <c r="E40" s="1485"/>
      <c r="F40" s="1485"/>
      <c r="G40" s="1485"/>
      <c r="H40" s="1485"/>
      <c r="I40" s="1485"/>
      <c r="J40" s="1485"/>
      <c r="K40" s="1485"/>
      <c r="L40" s="1485"/>
      <c r="M40" s="1485"/>
      <c r="N40" s="1485"/>
      <c r="O40" s="1485"/>
      <c r="P40" s="1485"/>
      <c r="Q40" s="1485"/>
      <c r="R40" s="1485"/>
      <c r="S40" s="1485"/>
      <c r="T40" s="1485"/>
      <c r="U40" s="1485"/>
      <c r="V40" s="1485"/>
      <c r="W40" s="1485"/>
      <c r="X40" s="1485"/>
      <c r="Y40" s="1485"/>
      <c r="Z40" s="1485"/>
      <c r="AA40" s="1485"/>
      <c r="AB40" s="1485"/>
      <c r="AC40" s="1485"/>
      <c r="AD40" s="1485"/>
      <c r="AE40" s="80"/>
    </row>
    <row r="41" spans="1:31" ht="12.75" customHeight="1">
      <c r="A41" s="80"/>
      <c r="B41" s="80"/>
      <c r="C41" s="1485" t="s">
        <v>885</v>
      </c>
      <c r="D41" s="1485"/>
      <c r="E41" s="1485"/>
      <c r="F41" s="1485"/>
      <c r="G41" s="1485"/>
      <c r="H41" s="1485"/>
      <c r="I41" s="1485"/>
      <c r="J41" s="1485"/>
      <c r="K41" s="1485"/>
      <c r="L41" s="1485"/>
      <c r="M41" s="1485"/>
      <c r="N41" s="1485"/>
      <c r="O41" s="1485"/>
      <c r="P41" s="1485"/>
      <c r="Q41" s="1485"/>
      <c r="R41" s="1485"/>
      <c r="S41" s="1485"/>
      <c r="T41" s="1485"/>
      <c r="U41" s="1485"/>
      <c r="V41" s="1485"/>
      <c r="W41" s="1485"/>
      <c r="X41" s="1485"/>
      <c r="Y41" s="1485"/>
      <c r="Z41" s="1485"/>
      <c r="AA41" s="1485"/>
      <c r="AB41" s="1485"/>
      <c r="AC41" s="1485"/>
      <c r="AD41" s="1485"/>
      <c r="AE41" s="80"/>
    </row>
    <row r="42" spans="1:31">
      <c r="A42" s="80"/>
      <c r="B42" s="80"/>
      <c r="C42" s="1485" t="s">
        <v>886</v>
      </c>
      <c r="D42" s="1485"/>
      <c r="E42" s="1485"/>
      <c r="F42" s="1485"/>
      <c r="G42" s="1485"/>
      <c r="H42" s="1485"/>
      <c r="I42" s="1485"/>
      <c r="J42" s="1485"/>
      <c r="K42" s="1485"/>
      <c r="L42" s="1485"/>
      <c r="M42" s="1485"/>
      <c r="N42" s="1485"/>
      <c r="O42" s="1485"/>
      <c r="P42" s="1485"/>
      <c r="Q42" s="1485"/>
      <c r="R42" s="1485"/>
      <c r="S42" s="1485"/>
      <c r="T42" s="1485"/>
      <c r="U42" s="1485"/>
      <c r="V42" s="1485"/>
      <c r="W42" s="1485"/>
      <c r="X42" s="1485"/>
      <c r="Y42" s="1485"/>
      <c r="Z42" s="1485"/>
      <c r="AA42" s="1485"/>
      <c r="AB42" s="1485"/>
      <c r="AC42" s="1485"/>
      <c r="AD42" s="1485"/>
      <c r="AE42" s="80"/>
    </row>
    <row r="43" spans="1:31" ht="4.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</row>
  </sheetData>
  <sheetProtection password="CDD6" sheet="1" objects="1" scenarios="1"/>
  <mergeCells count="51">
    <mergeCell ref="P31:S31"/>
    <mergeCell ref="P32:S32"/>
    <mergeCell ref="W36:AB36"/>
    <mergeCell ref="P38:S38"/>
    <mergeCell ref="K32:M32"/>
    <mergeCell ref="K33:M33"/>
    <mergeCell ref="K34:M34"/>
    <mergeCell ref="W33:AB33"/>
    <mergeCell ref="W34:AB34"/>
    <mergeCell ref="P33:S33"/>
    <mergeCell ref="P34:S34"/>
    <mergeCell ref="AA1:AD1"/>
    <mergeCell ref="AA2:AD2"/>
    <mergeCell ref="V8:W8"/>
    <mergeCell ref="F24:I24"/>
    <mergeCell ref="C42:AD42"/>
    <mergeCell ref="F20:G20"/>
    <mergeCell ref="F18:G18"/>
    <mergeCell ref="F16:G16"/>
    <mergeCell ref="K31:M31"/>
    <mergeCell ref="K27:N27"/>
    <mergeCell ref="K28:N28"/>
    <mergeCell ref="K29:N29"/>
    <mergeCell ref="C41:AD41"/>
    <mergeCell ref="F31:G31"/>
    <mergeCell ref="F32:G32"/>
    <mergeCell ref="F33:G33"/>
    <mergeCell ref="C40:AD40"/>
    <mergeCell ref="F29:I29"/>
    <mergeCell ref="F28:I28"/>
    <mergeCell ref="F27:I27"/>
    <mergeCell ref="D12:O12"/>
    <mergeCell ref="R12:S12"/>
    <mergeCell ref="V12:W12"/>
    <mergeCell ref="K24:N24"/>
    <mergeCell ref="K25:N25"/>
    <mergeCell ref="F34:G34"/>
    <mergeCell ref="F25:I25"/>
    <mergeCell ref="W24:AC26"/>
    <mergeCell ref="W27:AC29"/>
    <mergeCell ref="W32:AB32"/>
    <mergeCell ref="P28:T28"/>
    <mergeCell ref="W31:AB31"/>
    <mergeCell ref="R8:S8"/>
    <mergeCell ref="D10:O10"/>
    <mergeCell ref="R10:S10"/>
    <mergeCell ref="V10:W10"/>
    <mergeCell ref="B1:F1"/>
    <mergeCell ref="G1:X1"/>
    <mergeCell ref="C2:D2"/>
    <mergeCell ref="G2:X2"/>
  </mergeCells>
  <pageMargins left="0.59055118110236227" right="0.47244094488188981" top="0.78740157480314965" bottom="0.59055118110236227" header="0.39370078740157483" footer="0.31496062992125984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1"/>
  </sheetPr>
  <dimension ref="A1:N33"/>
  <sheetViews>
    <sheetView showGridLines="0" view="pageBreakPreview" zoomScaleNormal="100" zoomScaleSheetLayoutView="100" workbookViewId="0">
      <selection activeCell="B18" sqref="B18:M18"/>
    </sheetView>
  </sheetViews>
  <sheetFormatPr baseColWidth="10" defaultRowHeight="12.5"/>
  <cols>
    <col min="1" max="1" width="1.1796875" customWidth="1"/>
    <col min="2" max="2" width="2.7265625" customWidth="1"/>
    <col min="3" max="3" width="21.1796875" customWidth="1"/>
    <col min="4" max="4" width="10.26953125" customWidth="1"/>
    <col min="5" max="5" width="4.81640625" customWidth="1"/>
    <col min="6" max="6" width="20.26953125" customWidth="1"/>
    <col min="7" max="7" width="4" customWidth="1"/>
    <col min="8" max="8" width="7.453125" customWidth="1"/>
    <col min="9" max="9" width="18.81640625" customWidth="1"/>
    <col min="10" max="10" width="6.54296875" customWidth="1"/>
    <col min="11" max="11" width="9.453125" customWidth="1"/>
    <col min="12" max="12" width="2.81640625" customWidth="1"/>
    <col min="13" max="13" width="15.453125" customWidth="1"/>
    <col min="14" max="14" width="1.7265625" customWidth="1"/>
  </cols>
  <sheetData>
    <row r="1" spans="1:14" ht="20.25" customHeight="1">
      <c r="A1" s="80"/>
      <c r="B1" s="1533" t="s">
        <v>179</v>
      </c>
      <c r="C1" s="1183"/>
      <c r="D1" s="1183" t="s">
        <v>914</v>
      </c>
      <c r="E1" s="1183"/>
      <c r="F1" s="1183"/>
      <c r="G1" s="1183"/>
      <c r="H1" s="1183"/>
      <c r="I1" s="1183"/>
      <c r="J1" s="1183"/>
      <c r="K1" s="976"/>
      <c r="L1" s="597"/>
      <c r="M1" s="123" t="s">
        <v>119</v>
      </c>
      <c r="N1" s="80"/>
    </row>
    <row r="2" spans="1:14" s="57" customFormat="1" ht="14.25" customHeight="1">
      <c r="A2" s="201"/>
      <c r="B2" s="1127" t="str">
        <f>IF(Festsetzungsbescheid!H25&gt;0,Festsetzungsbescheid!H25," ")</f>
        <v xml:space="preserve"> </v>
      </c>
      <c r="C2" s="1128"/>
      <c r="D2" s="1128" t="s">
        <v>180</v>
      </c>
      <c r="E2" s="1128"/>
      <c r="F2" s="1128"/>
      <c r="G2" s="1128"/>
      <c r="H2" s="1128"/>
      <c r="I2" s="1128"/>
      <c r="J2" s="1128"/>
      <c r="K2" s="973"/>
      <c r="L2" s="598"/>
      <c r="M2" s="536" t="s">
        <v>913</v>
      </c>
      <c r="N2" s="201"/>
    </row>
    <row r="3" spans="1:14" ht="16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202"/>
      <c r="N3" s="80"/>
    </row>
    <row r="4" spans="1:14" ht="18" customHeight="1">
      <c r="A4" s="80"/>
      <c r="B4" s="79" t="s">
        <v>918</v>
      </c>
      <c r="C4" s="1402" t="s">
        <v>120</v>
      </c>
      <c r="D4" s="1402"/>
      <c r="E4" s="1402"/>
      <c r="F4" s="1402"/>
      <c r="G4" s="1402"/>
      <c r="H4" s="1402"/>
      <c r="I4" s="602"/>
      <c r="J4" s="1018" t="s">
        <v>915</v>
      </c>
      <c r="K4" s="998"/>
      <c r="L4" s="80"/>
      <c r="M4" s="80"/>
      <c r="N4" s="80"/>
    </row>
    <row r="5" spans="1:14" ht="9" customHeight="1">
      <c r="A5" s="80"/>
      <c r="B5" s="79"/>
      <c r="C5" s="79"/>
      <c r="D5" s="80"/>
      <c r="E5" s="90"/>
      <c r="F5" s="90"/>
      <c r="G5" s="90"/>
      <c r="H5" s="90"/>
      <c r="I5" s="203"/>
      <c r="J5" s="599"/>
      <c r="K5" s="79"/>
      <c r="L5" s="80"/>
      <c r="M5" s="80"/>
      <c r="N5" s="80"/>
    </row>
    <row r="6" spans="1:14" ht="18" customHeight="1">
      <c r="A6" s="80"/>
      <c r="B6" s="80"/>
      <c r="C6" s="998" t="s">
        <v>146</v>
      </c>
      <c r="D6" s="79"/>
      <c r="E6" s="204"/>
      <c r="F6" s="204"/>
      <c r="G6" s="204"/>
      <c r="H6" s="998"/>
      <c r="I6" s="600"/>
      <c r="J6" s="1534" t="s">
        <v>916</v>
      </c>
      <c r="K6" s="1534"/>
      <c r="L6" s="80"/>
      <c r="M6" s="80"/>
      <c r="N6" s="80"/>
    </row>
    <row r="7" spans="1:14" ht="18" customHeight="1">
      <c r="A7" s="80"/>
      <c r="B7" s="80"/>
      <c r="C7" s="79"/>
      <c r="D7" s="79"/>
      <c r="E7" s="205"/>
      <c r="F7" s="205"/>
      <c r="G7" s="205"/>
      <c r="H7" s="79"/>
      <c r="I7" s="79"/>
      <c r="J7" s="80"/>
      <c r="K7" s="80"/>
      <c r="L7" s="80"/>
      <c r="M7" s="80"/>
      <c r="N7" s="80"/>
    </row>
    <row r="8" spans="1:14" ht="18" customHeight="1" thickBot="1">
      <c r="A8" s="80"/>
      <c r="B8" s="80"/>
      <c r="C8" s="1529" t="s">
        <v>921</v>
      </c>
      <c r="D8" s="1529"/>
      <c r="E8" s="1529"/>
      <c r="F8" s="200" t="str">
        <f>IF('VR 2'!P38=" "," ",IF(I4&lt;'VR 2'!P38,'VR 2'!P38-I4,"0,00 "))</f>
        <v xml:space="preserve"> </v>
      </c>
      <c r="G8" s="1018" t="s">
        <v>915</v>
      </c>
      <c r="H8" s="1018" t="s">
        <v>922</v>
      </c>
      <c r="I8" s="998"/>
      <c r="J8" s="80"/>
      <c r="K8" s="80"/>
      <c r="L8" s="80"/>
      <c r="M8" s="80"/>
      <c r="N8" s="80"/>
    </row>
    <row r="9" spans="1:14" ht="13.5" customHeight="1">
      <c r="A9" s="80"/>
      <c r="B9" s="80"/>
      <c r="C9" s="1018"/>
      <c r="D9" s="79"/>
      <c r="E9" s="205"/>
      <c r="F9" s="610"/>
      <c r="G9" s="1018"/>
      <c r="H9" s="79"/>
      <c r="I9" s="79"/>
      <c r="J9" s="80"/>
      <c r="K9" s="80"/>
      <c r="L9" s="80"/>
      <c r="M9" s="80"/>
      <c r="N9" s="80"/>
    </row>
    <row r="10" spans="1:14" ht="18" customHeight="1">
      <c r="A10" s="80"/>
      <c r="B10" s="80"/>
      <c r="C10" s="1529" t="s">
        <v>921</v>
      </c>
      <c r="D10" s="1529"/>
      <c r="E10" s="1529"/>
      <c r="F10" s="960" t="str">
        <f>IF(OR('VR 2'!P38=" ",I4&lt;'VR 2'!P38)," ",I4-'VR 2'!P38)</f>
        <v xml:space="preserve"> </v>
      </c>
      <c r="G10" s="1018" t="s">
        <v>915</v>
      </c>
      <c r="H10" s="79"/>
      <c r="I10" s="79"/>
      <c r="J10" s="80"/>
      <c r="K10" s="80"/>
      <c r="L10" s="80"/>
      <c r="M10" s="80"/>
      <c r="N10" s="80"/>
    </row>
    <row r="11" spans="1:14" ht="4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20.149999999999999" customHeight="1">
      <c r="A12" s="80"/>
      <c r="B12" s="80"/>
      <c r="C12" s="1536" t="s">
        <v>979</v>
      </c>
      <c r="D12" s="1536"/>
      <c r="E12" s="1536"/>
      <c r="F12" s="1051"/>
      <c r="G12" s="1018" t="s">
        <v>915</v>
      </c>
      <c r="H12" s="1537" t="s">
        <v>986</v>
      </c>
      <c r="I12" s="1537"/>
      <c r="J12" s="1537"/>
      <c r="K12" s="1537"/>
      <c r="L12" s="1537"/>
      <c r="M12" s="1537"/>
      <c r="N12" s="80"/>
    </row>
    <row r="13" spans="1:14" ht="4" customHeight="1">
      <c r="A13" s="80"/>
      <c r="B13" s="80"/>
      <c r="C13" s="1017"/>
      <c r="D13" s="1017"/>
      <c r="E13" s="1017"/>
      <c r="F13" s="103"/>
      <c r="G13" s="1018"/>
      <c r="H13" s="586"/>
      <c r="I13" s="80"/>
      <c r="J13" s="80"/>
      <c r="K13" s="80"/>
      <c r="L13" s="80"/>
      <c r="M13" s="80"/>
      <c r="N13" s="80"/>
    </row>
    <row r="14" spans="1:14" ht="20.149999999999999" customHeight="1" thickBot="1">
      <c r="A14" s="80"/>
      <c r="B14" s="80"/>
      <c r="C14" s="1536" t="s">
        <v>980</v>
      </c>
      <c r="D14" s="1536"/>
      <c r="E14" s="1536"/>
      <c r="F14" s="1050" t="str">
        <f>IF(AND(F10=" ",ISBLANK(F12))," ",IF(AND(F10&gt;0,ISBLANK(F12)),"Eingabe F12 fehlt",SUM(F10,F12)))</f>
        <v xml:space="preserve"> </v>
      </c>
      <c r="G14" s="1018" t="s">
        <v>915</v>
      </c>
      <c r="H14" s="1018" t="s">
        <v>920</v>
      </c>
      <c r="I14" s="206"/>
      <c r="J14" s="80"/>
      <c r="K14" s="80"/>
      <c r="L14" s="80"/>
      <c r="M14" s="80"/>
      <c r="N14" s="80"/>
    </row>
    <row r="15" spans="1:14" ht="20.149999999999999" customHeight="1">
      <c r="A15" s="80"/>
      <c r="B15" s="80"/>
      <c r="C15" s="1532"/>
      <c r="D15" s="1532"/>
      <c r="E15" s="1532"/>
      <c r="F15" s="1532"/>
      <c r="G15" s="1532"/>
      <c r="H15" s="1532"/>
      <c r="I15" s="1532"/>
      <c r="J15" s="80"/>
      <c r="K15" s="80"/>
      <c r="L15" s="80"/>
      <c r="M15" s="80"/>
      <c r="N15" s="80"/>
    </row>
    <row r="16" spans="1:14" ht="15.5">
      <c r="A16" s="80"/>
      <c r="B16" s="998" t="s">
        <v>919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6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18" customHeight="1">
      <c r="A18" s="80"/>
      <c r="B18" s="1342"/>
      <c r="C18" s="1342"/>
      <c r="D18" s="1342"/>
      <c r="E18" s="1342"/>
      <c r="F18" s="1342"/>
      <c r="G18" s="1342"/>
      <c r="H18" s="1342"/>
      <c r="I18" s="1342"/>
      <c r="J18" s="1342"/>
      <c r="K18" s="1342"/>
      <c r="L18" s="1342"/>
      <c r="M18" s="1342"/>
      <c r="N18" s="80"/>
    </row>
    <row r="19" spans="1:14" ht="20.149999999999999" customHeight="1">
      <c r="A19" s="80"/>
      <c r="B19" s="1530"/>
      <c r="C19" s="1530"/>
      <c r="D19" s="1530"/>
      <c r="E19" s="1530"/>
      <c r="F19" s="1531"/>
      <c r="G19" s="1530"/>
      <c r="H19" s="1530"/>
      <c r="I19" s="1530"/>
      <c r="J19" s="1530"/>
      <c r="K19" s="1531"/>
      <c r="L19" s="1530"/>
      <c r="M19" s="1530"/>
      <c r="N19" s="80"/>
    </row>
    <row r="20" spans="1:14" ht="20.149999999999999" customHeight="1">
      <c r="A20" s="80"/>
      <c r="B20" s="1530"/>
      <c r="C20" s="1530"/>
      <c r="D20" s="1530"/>
      <c r="E20" s="1530"/>
      <c r="F20" s="1531"/>
      <c r="G20" s="1530"/>
      <c r="H20" s="1530"/>
      <c r="I20" s="1530"/>
      <c r="J20" s="1530"/>
      <c r="K20" s="1531"/>
      <c r="L20" s="1530"/>
      <c r="M20" s="1530"/>
      <c r="N20" s="80"/>
    </row>
    <row r="21" spans="1:14" ht="20.149999999999999" customHeight="1">
      <c r="A21" s="80"/>
      <c r="B21" s="1530"/>
      <c r="C21" s="1530"/>
      <c r="D21" s="1530"/>
      <c r="E21" s="1530"/>
      <c r="F21" s="1531"/>
      <c r="G21" s="1530"/>
      <c r="H21" s="1530"/>
      <c r="I21" s="1530"/>
      <c r="J21" s="1530"/>
      <c r="K21" s="1531"/>
      <c r="L21" s="1530"/>
      <c r="M21" s="1530"/>
      <c r="N21" s="80"/>
    </row>
    <row r="22" spans="1:14" ht="7.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ht="9" customHeight="1">
      <c r="A23" s="80"/>
      <c r="B23" s="115"/>
      <c r="C23" s="115"/>
      <c r="D23" s="115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 ht="16.5">
      <c r="A24" s="80"/>
      <c r="B24" s="603">
        <v>1</v>
      </c>
      <c r="C24" s="1540" t="s">
        <v>917</v>
      </c>
      <c r="D24" s="1540"/>
      <c r="E24" s="1540"/>
      <c r="F24" s="1540"/>
      <c r="G24" s="1540"/>
      <c r="H24" s="1540"/>
      <c r="I24" s="1540"/>
      <c r="J24" s="1540"/>
      <c r="K24" s="1540"/>
      <c r="L24" s="1540"/>
      <c r="M24" s="1540"/>
      <c r="N24" s="80"/>
    </row>
    <row r="25" spans="1:14">
      <c r="A25" s="80"/>
      <c r="B25" s="80"/>
      <c r="C25" s="1190" t="s">
        <v>982</v>
      </c>
      <c r="D25" s="1540"/>
      <c r="E25" s="1540"/>
      <c r="F25" s="1540"/>
      <c r="G25" s="1540"/>
      <c r="H25" s="1540"/>
      <c r="I25" s="1540"/>
      <c r="J25" s="1540"/>
      <c r="K25" s="1540"/>
      <c r="L25" s="1540"/>
      <c r="M25" s="1540"/>
      <c r="N25" s="80"/>
    </row>
    <row r="26" spans="1:14">
      <c r="A26" s="80"/>
      <c r="B26" s="80"/>
      <c r="C26" s="1190" t="s">
        <v>983</v>
      </c>
      <c r="D26" s="1540"/>
      <c r="E26" s="1540"/>
      <c r="F26" s="1540"/>
      <c r="G26" s="1540"/>
      <c r="H26" s="1540"/>
      <c r="I26" s="1540"/>
      <c r="J26" s="1540"/>
      <c r="K26" s="1540"/>
      <c r="L26" s="1540"/>
      <c r="M26" s="1540"/>
      <c r="N26" s="80"/>
    </row>
    <row r="27" spans="1:14" ht="12.75" customHeight="1">
      <c r="A27" s="80"/>
      <c r="B27" s="80"/>
      <c r="C27" s="1271" t="s">
        <v>978</v>
      </c>
      <c r="D27" s="1271"/>
      <c r="E27" s="1271"/>
      <c r="F27" s="1271"/>
      <c r="G27" s="1271"/>
      <c r="H27" s="1271"/>
      <c r="I27" s="1271"/>
      <c r="J27" s="1271"/>
      <c r="K27" s="1271"/>
      <c r="L27" s="1271"/>
      <c r="M27" s="1271"/>
      <c r="N27" s="80"/>
    </row>
    <row r="28" spans="1:14">
      <c r="A28" s="80"/>
      <c r="B28" s="80"/>
      <c r="C28" s="1538" t="s">
        <v>981</v>
      </c>
      <c r="D28" s="1539"/>
      <c r="E28" s="1539"/>
      <c r="F28" s="1539"/>
      <c r="G28" s="1539"/>
      <c r="H28" s="1539"/>
      <c r="I28" s="1539"/>
      <c r="J28" s="1539"/>
      <c r="K28" s="1539"/>
      <c r="L28" s="1539"/>
      <c r="M28" s="1539"/>
      <c r="N28" s="80"/>
    </row>
    <row r="29" spans="1:14">
      <c r="A29" s="80"/>
      <c r="B29" s="80"/>
      <c r="C29" s="1538" t="s">
        <v>995</v>
      </c>
      <c r="D29" s="1539"/>
      <c r="E29" s="1539"/>
      <c r="F29" s="1539"/>
      <c r="G29" s="1539"/>
      <c r="H29" s="1539"/>
      <c r="I29" s="1539"/>
      <c r="J29" s="1539"/>
      <c r="K29" s="1539"/>
      <c r="L29" s="1539"/>
      <c r="M29" s="1539"/>
      <c r="N29" s="80"/>
    </row>
    <row r="30" spans="1:14" ht="12.75" customHeight="1">
      <c r="A30" s="80"/>
      <c r="B30" s="80"/>
      <c r="C30" s="1535" t="s">
        <v>984</v>
      </c>
      <c r="D30" s="1535"/>
      <c r="E30" s="1535"/>
      <c r="F30" s="1535"/>
      <c r="G30" s="1535"/>
      <c r="H30" s="1535"/>
      <c r="I30" s="1535"/>
      <c r="J30" s="1535"/>
      <c r="K30" s="1535"/>
      <c r="L30" s="1535"/>
      <c r="M30" s="1535"/>
      <c r="N30" s="80"/>
    </row>
    <row r="31" spans="1:14" ht="12.75" customHeight="1">
      <c r="A31" s="80"/>
      <c r="B31" s="80"/>
      <c r="C31" s="1535" t="s">
        <v>985</v>
      </c>
      <c r="D31" s="1535"/>
      <c r="E31" s="1535"/>
      <c r="F31" s="1535"/>
      <c r="G31" s="1535"/>
      <c r="H31" s="1535"/>
      <c r="I31" s="1535"/>
      <c r="J31" s="1535"/>
      <c r="K31" s="1535"/>
      <c r="L31" s="1535"/>
      <c r="M31" s="1535"/>
      <c r="N31" s="80"/>
    </row>
    <row r="32" spans="1:14">
      <c r="A32" s="80"/>
      <c r="B32" s="80"/>
      <c r="C32" s="1535" t="s">
        <v>987</v>
      </c>
      <c r="D32" s="1535"/>
      <c r="E32" s="1535"/>
      <c r="F32" s="1535"/>
      <c r="G32" s="1535"/>
      <c r="H32" s="1535"/>
      <c r="I32" s="1535"/>
      <c r="J32" s="1535"/>
      <c r="K32" s="1535"/>
      <c r="L32" s="1535"/>
      <c r="M32" s="1535"/>
      <c r="N32" s="80"/>
    </row>
    <row r="33" spans="1:14" ht="5.2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</sheetData>
  <sheetProtection password="CDD6" sheet="1" objects="1" scenarios="1"/>
  <mergeCells count="25">
    <mergeCell ref="C30:M30"/>
    <mergeCell ref="C31:M31"/>
    <mergeCell ref="C32:M32"/>
    <mergeCell ref="C27:M27"/>
    <mergeCell ref="C12:E12"/>
    <mergeCell ref="H12:M12"/>
    <mergeCell ref="C28:M28"/>
    <mergeCell ref="C29:M29"/>
    <mergeCell ref="C24:M24"/>
    <mergeCell ref="C25:M25"/>
    <mergeCell ref="C26:M26"/>
    <mergeCell ref="B21:M21"/>
    <mergeCell ref="B20:M20"/>
    <mergeCell ref="C14:E14"/>
    <mergeCell ref="B1:C1"/>
    <mergeCell ref="B2:C2"/>
    <mergeCell ref="D1:J1"/>
    <mergeCell ref="D2:J2"/>
    <mergeCell ref="J6:K6"/>
    <mergeCell ref="C4:H4"/>
    <mergeCell ref="C8:E8"/>
    <mergeCell ref="B19:M19"/>
    <mergeCell ref="C10:E10"/>
    <mergeCell ref="C15:I15"/>
    <mergeCell ref="B18:M18"/>
  </mergeCells>
  <pageMargins left="0.59055118110236227" right="0.59055118110236227" top="0.78740157480314965" bottom="0.59055118110236227" header="0.39370078740157483" footer="0.31496062992125984"/>
  <pageSetup paperSize="9" scale="10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1"/>
  </sheetPr>
  <dimension ref="A1:T32"/>
  <sheetViews>
    <sheetView showGridLines="0" view="pageBreakPreview" zoomScaleNormal="100" zoomScaleSheetLayoutView="100" workbookViewId="0">
      <selection activeCell="C6" sqref="C6:R6"/>
    </sheetView>
  </sheetViews>
  <sheetFormatPr baseColWidth="10" defaultRowHeight="12.5"/>
  <cols>
    <col min="1" max="1" width="1" customWidth="1"/>
    <col min="2" max="2" width="3.453125" customWidth="1"/>
    <col min="3" max="3" width="18.26953125" customWidth="1"/>
    <col min="4" max="4" width="10.1796875" customWidth="1"/>
    <col min="5" max="5" width="14" customWidth="1"/>
    <col min="6" max="7" width="4.26953125" customWidth="1"/>
    <col min="8" max="8" width="5" customWidth="1"/>
    <col min="9" max="9" width="3.7265625" customWidth="1"/>
    <col min="10" max="10" width="11.453125" customWidth="1"/>
    <col min="11" max="11" width="3.81640625" customWidth="1"/>
    <col min="12" max="12" width="6.81640625" customWidth="1"/>
    <col min="13" max="13" width="4.54296875" customWidth="1"/>
    <col min="14" max="14" width="8.81640625" customWidth="1"/>
    <col min="15" max="15" width="4.81640625" customWidth="1"/>
    <col min="16" max="16" width="4.453125" customWidth="1"/>
    <col min="17" max="17" width="12.81640625" customWidth="1"/>
    <col min="18" max="18" width="4.81640625" customWidth="1"/>
    <col min="19" max="19" width="1.7265625" customWidth="1"/>
  </cols>
  <sheetData>
    <row r="1" spans="1:19" ht="15.5">
      <c r="A1" s="80"/>
      <c r="B1" s="1354" t="s">
        <v>176</v>
      </c>
      <c r="C1" s="1355"/>
      <c r="D1" s="999" t="str">
        <f>IF(Festsetzungsbescheid!H25&gt;0,Festsetzungsbescheid!H25," ")</f>
        <v xml:space="preserve"> </v>
      </c>
      <c r="E1" s="1473" t="s">
        <v>181</v>
      </c>
      <c r="F1" s="1473"/>
      <c r="G1" s="1473"/>
      <c r="H1" s="1473"/>
      <c r="I1" s="1473"/>
      <c r="J1" s="1473"/>
      <c r="K1" s="1473"/>
      <c r="L1" s="1473"/>
      <c r="M1" s="1473"/>
      <c r="N1" s="1473"/>
      <c r="O1" s="1473"/>
      <c r="P1" s="110"/>
      <c r="Q1" s="1533" t="s">
        <v>98</v>
      </c>
      <c r="R1" s="1547"/>
      <c r="S1" s="80"/>
    </row>
    <row r="2" spans="1:19" ht="17.25" customHeight="1">
      <c r="A2" s="80"/>
      <c r="B2" s="112"/>
      <c r="C2" s="113"/>
      <c r="D2" s="541"/>
      <c r="E2" s="1381" t="s">
        <v>132</v>
      </c>
      <c r="F2" s="1381"/>
      <c r="G2" s="1381"/>
      <c r="H2" s="1381"/>
      <c r="I2" s="1381"/>
      <c r="J2" s="1381"/>
      <c r="K2" s="1381"/>
      <c r="L2" s="1381"/>
      <c r="M2" s="1381"/>
      <c r="N2" s="1381"/>
      <c r="O2" s="1381"/>
      <c r="P2" s="113"/>
      <c r="Q2" s="1127"/>
      <c r="R2" s="1548"/>
      <c r="S2" s="80"/>
    </row>
    <row r="3" spans="1:19" ht="13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5.5">
      <c r="A4" s="80"/>
      <c r="B4" s="998" t="s">
        <v>148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6" customHeight="1">
      <c r="A5" s="80"/>
      <c r="B5" s="80"/>
      <c r="C5" s="114"/>
      <c r="D5" s="208" t="s">
        <v>30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80"/>
      <c r="S5" s="80"/>
    </row>
    <row r="6" spans="1:19" ht="17.149999999999999" customHeight="1">
      <c r="A6" s="80"/>
      <c r="B6" s="80"/>
      <c r="C6" s="1542"/>
      <c r="D6" s="1542"/>
      <c r="E6" s="1542"/>
      <c r="F6" s="1542"/>
      <c r="G6" s="1542"/>
      <c r="H6" s="1542"/>
      <c r="I6" s="1542"/>
      <c r="J6" s="1542"/>
      <c r="K6" s="1542"/>
      <c r="L6" s="1542"/>
      <c r="M6" s="1542"/>
      <c r="N6" s="1542"/>
      <c r="O6" s="1542"/>
      <c r="P6" s="1542"/>
      <c r="Q6" s="1542"/>
      <c r="R6" s="1542"/>
      <c r="S6" s="80"/>
    </row>
    <row r="7" spans="1:19" ht="17.149999999999999" customHeight="1">
      <c r="A7" s="80"/>
      <c r="B7" s="80"/>
      <c r="C7" s="1543"/>
      <c r="D7" s="1543"/>
      <c r="E7" s="1543"/>
      <c r="F7" s="1543"/>
      <c r="G7" s="1544"/>
      <c r="H7" s="1543"/>
      <c r="I7" s="1543"/>
      <c r="J7" s="1543"/>
      <c r="K7" s="1543"/>
      <c r="L7" s="1543"/>
      <c r="M7" s="1543"/>
      <c r="N7" s="1543"/>
      <c r="O7" s="1543"/>
      <c r="P7" s="1543"/>
      <c r="Q7" s="1543"/>
      <c r="R7" s="1543"/>
      <c r="S7" s="80"/>
    </row>
    <row r="8" spans="1:19" ht="17.149999999999999" customHeight="1">
      <c r="A8" s="80"/>
      <c r="B8" s="80"/>
      <c r="C8" s="1543"/>
      <c r="D8" s="1543"/>
      <c r="E8" s="1543"/>
      <c r="F8" s="1543"/>
      <c r="G8" s="1544"/>
      <c r="H8" s="1543"/>
      <c r="I8" s="1543"/>
      <c r="J8" s="1543"/>
      <c r="K8" s="1543"/>
      <c r="L8" s="1543"/>
      <c r="M8" s="1543"/>
      <c r="N8" s="1543"/>
      <c r="O8" s="1543"/>
      <c r="P8" s="1543"/>
      <c r="Q8" s="1543"/>
      <c r="R8" s="1543"/>
      <c r="S8" s="80"/>
    </row>
    <row r="9" spans="1:19" ht="17.149999999999999" customHeight="1">
      <c r="A9" s="80"/>
      <c r="B9" s="80"/>
      <c r="C9" s="1543"/>
      <c r="D9" s="1543"/>
      <c r="E9" s="1543"/>
      <c r="F9" s="1543"/>
      <c r="G9" s="1544"/>
      <c r="H9" s="1543"/>
      <c r="I9" s="1543"/>
      <c r="J9" s="1543"/>
      <c r="K9" s="1543"/>
      <c r="L9" s="1543"/>
      <c r="M9" s="1543"/>
      <c r="N9" s="1543"/>
      <c r="O9" s="1543"/>
      <c r="P9" s="1543"/>
      <c r="Q9" s="1543"/>
      <c r="R9" s="1543"/>
      <c r="S9" s="80"/>
    </row>
    <row r="10" spans="1:19" ht="15" customHeight="1">
      <c r="A10" s="80"/>
      <c r="B10" s="80"/>
      <c r="C10" s="209"/>
      <c r="D10" s="209"/>
      <c r="E10" s="209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80"/>
      <c r="S10" s="80"/>
    </row>
    <row r="11" spans="1:19" ht="15" customHeight="1">
      <c r="A11" s="80"/>
      <c r="B11" s="998" t="s">
        <v>112</v>
      </c>
      <c r="C11" s="209"/>
      <c r="D11" s="209"/>
      <c r="E11" s="209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80"/>
      <c r="S11" s="80"/>
    </row>
    <row r="12" spans="1:19" ht="11.25" customHeight="1">
      <c r="A12" s="80"/>
      <c r="B12" s="80"/>
      <c r="C12" s="209"/>
      <c r="D12" s="209"/>
      <c r="E12" s="209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80"/>
      <c r="S12" s="80"/>
    </row>
    <row r="13" spans="1:19" ht="19.5" customHeight="1">
      <c r="A13" s="80"/>
      <c r="B13" s="80"/>
      <c r="C13" s="209"/>
      <c r="D13" s="209"/>
      <c r="E13" s="1545"/>
      <c r="F13" s="1545"/>
      <c r="G13" s="1018" t="s">
        <v>915</v>
      </c>
      <c r="H13" s="1003" t="s">
        <v>887</v>
      </c>
      <c r="I13" s="81"/>
      <c r="J13" s="210"/>
      <c r="K13" s="210"/>
      <c r="L13" s="210"/>
      <c r="M13" s="210"/>
      <c r="N13" s="210"/>
      <c r="O13" s="210"/>
      <c r="P13" s="210"/>
      <c r="Q13" s="210"/>
      <c r="R13" s="80"/>
      <c r="S13" s="80"/>
    </row>
    <row r="14" spans="1:19" ht="21.75" customHeight="1">
      <c r="A14" s="80"/>
      <c r="B14" s="80"/>
      <c r="C14" s="209"/>
      <c r="D14" s="611" t="s">
        <v>32</v>
      </c>
      <c r="E14" s="1546"/>
      <c r="F14" s="1546"/>
      <c r="G14" s="1018" t="s">
        <v>915</v>
      </c>
      <c r="H14" s="1003" t="s">
        <v>878</v>
      </c>
      <c r="I14" s="210"/>
      <c r="J14" s="210"/>
      <c r="K14" s="210"/>
      <c r="L14" s="210"/>
      <c r="M14" s="210"/>
      <c r="N14" s="210"/>
      <c r="O14" s="210"/>
      <c r="P14" s="210"/>
      <c r="Q14" s="630"/>
      <c r="R14" s="80"/>
      <c r="S14" s="80"/>
    </row>
    <row r="15" spans="1:19" ht="15" customHeight="1">
      <c r="A15" s="80"/>
      <c r="B15" s="80"/>
      <c r="C15" s="209"/>
      <c r="D15" s="209"/>
      <c r="E15" s="209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80"/>
      <c r="S15" s="80"/>
    </row>
    <row r="16" spans="1:19" ht="15" customHeight="1" thickBot="1">
      <c r="A16" s="80"/>
      <c r="B16" s="80"/>
      <c r="C16" s="209"/>
      <c r="D16" s="612" t="s">
        <v>33</v>
      </c>
      <c r="E16" s="1541" t="str">
        <f>IF(E13&lt;=0," ",E13-E14)</f>
        <v xml:space="preserve"> </v>
      </c>
      <c r="F16" s="1541"/>
      <c r="G16" s="1018" t="s">
        <v>915</v>
      </c>
      <c r="H16" s="1018" t="s">
        <v>923</v>
      </c>
      <c r="I16" s="210"/>
      <c r="J16" s="210"/>
      <c r="K16" s="210"/>
      <c r="L16" s="210"/>
      <c r="M16" s="210"/>
      <c r="N16" s="210"/>
      <c r="O16" s="210"/>
      <c r="P16" s="210"/>
      <c r="Q16" s="210"/>
      <c r="R16" s="80"/>
      <c r="S16" s="80"/>
    </row>
    <row r="17" spans="1:20" ht="15" customHeight="1">
      <c r="A17" s="80"/>
      <c r="B17" s="80"/>
      <c r="C17" s="209"/>
      <c r="D17" s="209"/>
      <c r="E17" s="209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80"/>
      <c r="S17" s="80"/>
    </row>
    <row r="18" spans="1:20" ht="12.75" customHeight="1">
      <c r="A18" s="80"/>
      <c r="B18" s="80"/>
      <c r="C18" s="209"/>
      <c r="D18" s="209"/>
      <c r="E18" s="209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80"/>
      <c r="S18" s="80"/>
    </row>
    <row r="19" spans="1:20" ht="15" customHeight="1">
      <c r="A19" s="80"/>
      <c r="B19" s="998" t="s">
        <v>113</v>
      </c>
      <c r="C19" s="211"/>
      <c r="D19" s="211"/>
      <c r="E19" s="212"/>
      <c r="F19" s="212"/>
      <c r="G19" s="212"/>
      <c r="H19" s="212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80"/>
    </row>
    <row r="20" spans="1:20" ht="10.5" customHeight="1">
      <c r="A20" s="80"/>
      <c r="B20" s="80"/>
      <c r="C20" s="214"/>
      <c r="D20" s="214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80"/>
    </row>
    <row r="21" spans="1:20" ht="20.149999999999999" customHeight="1">
      <c r="A21" s="80"/>
      <c r="B21" s="80"/>
      <c r="C21" s="1001" t="s">
        <v>99</v>
      </c>
      <c r="D21" s="1114"/>
      <c r="E21" s="1114"/>
      <c r="F21" s="1549" t="s">
        <v>147</v>
      </c>
      <c r="G21" s="1549"/>
      <c r="H21" s="1549"/>
      <c r="I21" s="1545"/>
      <c r="J21" s="1545"/>
      <c r="K21" s="1545"/>
      <c r="L21" s="1018" t="s">
        <v>915</v>
      </c>
      <c r="M21" s="614" t="s">
        <v>925</v>
      </c>
      <c r="N21" s="399"/>
      <c r="O21" s="213"/>
      <c r="P21" s="213"/>
      <c r="Q21" s="213"/>
      <c r="R21" s="213"/>
      <c r="S21" s="80"/>
      <c r="T21" s="78"/>
    </row>
    <row r="22" spans="1:20" ht="20.149999999999999" customHeight="1">
      <c r="A22" s="80"/>
      <c r="B22" s="80"/>
      <c r="C22" s="1001" t="s">
        <v>99</v>
      </c>
      <c r="D22" s="1552"/>
      <c r="E22" s="1552"/>
      <c r="F22" s="1549" t="s">
        <v>147</v>
      </c>
      <c r="G22" s="1549"/>
      <c r="H22" s="1549"/>
      <c r="I22" s="1553"/>
      <c r="J22" s="1553"/>
      <c r="K22" s="1553"/>
      <c r="L22" s="1018" t="s">
        <v>915</v>
      </c>
      <c r="M22" s="614" t="s">
        <v>924</v>
      </c>
      <c r="N22" s="399"/>
      <c r="O22" s="213"/>
      <c r="P22" s="213"/>
      <c r="Q22" s="213"/>
      <c r="R22" s="213"/>
      <c r="S22" s="80"/>
    </row>
    <row r="23" spans="1:20" ht="20.149999999999999" customHeight="1">
      <c r="A23" s="80"/>
      <c r="B23" s="80"/>
      <c r="C23" s="214"/>
      <c r="D23" s="214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80"/>
    </row>
    <row r="24" spans="1:20" ht="20.149999999999999" customHeight="1" thickBot="1">
      <c r="A24" s="80"/>
      <c r="B24" s="80"/>
      <c r="C24" s="1407" t="s">
        <v>100</v>
      </c>
      <c r="D24" s="1407"/>
      <c r="E24" s="613"/>
      <c r="F24" s="1549" t="s">
        <v>926</v>
      </c>
      <c r="G24" s="1549"/>
      <c r="H24" s="1549"/>
      <c r="I24" s="1550" t="str">
        <f>IF(E16=" "," ",IF(E16&lt;=SUM(I21,I22),E16,SUM(I21,I22)))</f>
        <v xml:space="preserve"> </v>
      </c>
      <c r="J24" s="1550"/>
      <c r="K24" s="1551"/>
      <c r="L24" s="1018" t="s">
        <v>915</v>
      </c>
      <c r="M24" s="399" t="s">
        <v>927</v>
      </c>
      <c r="N24" s="399"/>
      <c r="O24" s="399"/>
      <c r="P24" s="399"/>
      <c r="Q24" s="399"/>
      <c r="R24" s="213"/>
      <c r="S24" s="80"/>
    </row>
    <row r="25" spans="1:20" ht="20.25" customHeight="1">
      <c r="A25" s="80"/>
      <c r="B25" s="998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80"/>
    </row>
    <row r="26" spans="1:20" ht="18.75" customHeight="1">
      <c r="A26" s="80"/>
      <c r="B26" s="998" t="s">
        <v>153</v>
      </c>
      <c r="C26" s="998"/>
      <c r="D26" s="19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0" ht="6" customHeight="1">
      <c r="A27" s="80"/>
      <c r="B27" s="998"/>
      <c r="C27" s="998"/>
      <c r="D27" s="19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1:20" ht="17.149999999999999" customHeight="1">
      <c r="A28" s="80"/>
      <c r="B28" s="80"/>
      <c r="C28" s="1342"/>
      <c r="D28" s="1342"/>
      <c r="E28" s="1342"/>
      <c r="F28" s="1342"/>
      <c r="G28" s="1342"/>
      <c r="H28" s="1342"/>
      <c r="I28" s="1342"/>
      <c r="J28" s="1342"/>
      <c r="K28" s="1342"/>
      <c r="L28" s="1342"/>
      <c r="M28" s="1342"/>
      <c r="N28" s="1342"/>
      <c r="O28" s="1342"/>
      <c r="P28" s="1342"/>
      <c r="Q28" s="1342"/>
      <c r="R28" s="1342"/>
      <c r="S28" s="80"/>
    </row>
    <row r="29" spans="1:20" ht="17.149999999999999" customHeight="1">
      <c r="A29" s="80"/>
      <c r="B29" s="80"/>
      <c r="C29" s="1530"/>
      <c r="D29" s="1530"/>
      <c r="E29" s="1530"/>
      <c r="F29" s="1530"/>
      <c r="G29" s="1531"/>
      <c r="H29" s="1530"/>
      <c r="I29" s="1530"/>
      <c r="J29" s="1530"/>
      <c r="K29" s="1530"/>
      <c r="L29" s="1530"/>
      <c r="M29" s="1530"/>
      <c r="N29" s="1530"/>
      <c r="O29" s="1530"/>
      <c r="P29" s="1530"/>
      <c r="Q29" s="1530"/>
      <c r="R29" s="1530"/>
      <c r="S29" s="80"/>
    </row>
    <row r="30" spans="1:20" ht="17.149999999999999" customHeight="1">
      <c r="A30" s="80"/>
      <c r="B30" s="80"/>
      <c r="C30" s="1530"/>
      <c r="D30" s="1530"/>
      <c r="E30" s="1530"/>
      <c r="F30" s="1530"/>
      <c r="G30" s="1531"/>
      <c r="H30" s="1530"/>
      <c r="I30" s="1530"/>
      <c r="J30" s="1530"/>
      <c r="K30" s="1530"/>
      <c r="L30" s="1530"/>
      <c r="M30" s="1530"/>
      <c r="N30" s="1530"/>
      <c r="O30" s="1530"/>
      <c r="P30" s="1530"/>
      <c r="Q30" s="1530"/>
      <c r="R30" s="1530"/>
      <c r="S30" s="80"/>
    </row>
    <row r="31" spans="1:20" ht="17.149999999999999" customHeight="1">
      <c r="A31" s="80"/>
      <c r="B31" s="80"/>
      <c r="C31" s="1530"/>
      <c r="D31" s="1530"/>
      <c r="E31" s="1530"/>
      <c r="F31" s="1530"/>
      <c r="G31" s="1531"/>
      <c r="H31" s="1530"/>
      <c r="I31" s="1530"/>
      <c r="J31" s="1530"/>
      <c r="K31" s="1530"/>
      <c r="L31" s="1530"/>
      <c r="M31" s="1530"/>
      <c r="N31" s="1530"/>
      <c r="O31" s="1530"/>
      <c r="P31" s="1530"/>
      <c r="Q31" s="1530"/>
      <c r="R31" s="1530"/>
      <c r="S31" s="80"/>
    </row>
    <row r="32" spans="1:20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</sheetData>
  <sheetProtection password="CDD6" sheet="1" objects="1" scenarios="1"/>
  <mergeCells count="24">
    <mergeCell ref="C31:R31"/>
    <mergeCell ref="E1:O1"/>
    <mergeCell ref="E2:O2"/>
    <mergeCell ref="Q1:R2"/>
    <mergeCell ref="C24:D24"/>
    <mergeCell ref="F24:H24"/>
    <mergeCell ref="I24:K24"/>
    <mergeCell ref="C28:R28"/>
    <mergeCell ref="C29:R29"/>
    <mergeCell ref="C30:R30"/>
    <mergeCell ref="D21:E21"/>
    <mergeCell ref="F21:H21"/>
    <mergeCell ref="I21:K21"/>
    <mergeCell ref="D22:E22"/>
    <mergeCell ref="F22:H22"/>
    <mergeCell ref="I22:K22"/>
    <mergeCell ref="E16:F16"/>
    <mergeCell ref="B1:C1"/>
    <mergeCell ref="C6:R6"/>
    <mergeCell ref="C7:R7"/>
    <mergeCell ref="C8:R8"/>
    <mergeCell ref="C9:R9"/>
    <mergeCell ref="E13:F13"/>
    <mergeCell ref="E14:F14"/>
  </mergeCells>
  <pageMargins left="0.78740157480314965" right="0.47244094488188981" top="0.78740157480314965" bottom="0.59055118110236227" header="0.39370078740157483" footer="0.31496062992125984"/>
  <pageSetup paperSize="9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R490"/>
  <sheetViews>
    <sheetView showGridLines="0" zoomScaleNormal="100" workbookViewId="0">
      <selection activeCell="H5" sqref="H5:L5"/>
    </sheetView>
  </sheetViews>
  <sheetFormatPr baseColWidth="10" defaultColWidth="11.453125" defaultRowHeight="12.5"/>
  <cols>
    <col min="1" max="1" width="2.453125" style="794" customWidth="1"/>
    <col min="2" max="2" width="3.54296875" style="794" customWidth="1"/>
    <col min="3" max="3" width="15.453125" style="794" customWidth="1"/>
    <col min="4" max="4" width="5.1796875" style="794" customWidth="1"/>
    <col min="5" max="5" width="6" style="794" customWidth="1"/>
    <col min="6" max="6" width="9.1796875" style="794" customWidth="1"/>
    <col min="7" max="7" width="14.26953125" style="794" customWidth="1"/>
    <col min="8" max="8" width="15.54296875" style="794" customWidth="1"/>
    <col min="9" max="9" width="16.81640625" style="794" customWidth="1"/>
    <col min="10" max="10" width="18.453125" style="794" customWidth="1"/>
    <col min="11" max="11" width="13.54296875" style="794" customWidth="1"/>
    <col min="12" max="12" width="17.7265625" style="794" customWidth="1"/>
    <col min="13" max="13" width="15" style="794" customWidth="1"/>
    <col min="14" max="14" width="14.81640625" style="794" customWidth="1"/>
    <col min="15" max="15" width="2.453125" style="794" customWidth="1"/>
    <col min="16" max="16" width="2.54296875" style="794" customWidth="1"/>
    <col min="17" max="17" width="11.453125" style="794"/>
    <col min="18" max="18" width="5.1796875" style="794" customWidth="1"/>
    <col min="19" max="16384" width="11.453125" style="794"/>
  </cols>
  <sheetData>
    <row r="1" spans="1:15" ht="8.25" customHeight="1" thickBot="1">
      <c r="A1" s="793"/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1:15" ht="18">
      <c r="A2" s="793"/>
      <c r="B2" s="1555" t="s">
        <v>624</v>
      </c>
      <c r="C2" s="1556"/>
      <c r="D2" s="1556"/>
      <c r="E2" s="1556"/>
      <c r="F2" s="1556"/>
      <c r="G2" s="1556"/>
      <c r="H2" s="1556"/>
      <c r="I2" s="1556"/>
      <c r="J2" s="1556"/>
      <c r="K2" s="1556"/>
      <c r="L2" s="1556"/>
      <c r="M2" s="1556"/>
      <c r="N2" s="1557"/>
      <c r="O2" s="795"/>
    </row>
    <row r="3" spans="1:15" ht="23.25" customHeight="1" thickBot="1">
      <c r="A3" s="793"/>
      <c r="B3" s="1558" t="s">
        <v>193</v>
      </c>
      <c r="C3" s="1559"/>
      <c r="D3" s="1559"/>
      <c r="E3" s="1559"/>
      <c r="F3" s="1559"/>
      <c r="G3" s="1559"/>
      <c r="H3" s="1559"/>
      <c r="I3" s="1559"/>
      <c r="J3" s="1559"/>
      <c r="K3" s="1559"/>
      <c r="L3" s="1559"/>
      <c r="M3" s="1559"/>
      <c r="N3" s="1560"/>
      <c r="O3" s="795"/>
    </row>
    <row r="4" spans="1:15" ht="16.5" customHeight="1" thickBot="1">
      <c r="A4" s="793"/>
      <c r="B4" s="793"/>
      <c r="C4" s="796"/>
      <c r="D4" s="796"/>
      <c r="E4" s="796"/>
      <c r="F4" s="796"/>
      <c r="G4" s="796"/>
      <c r="H4" s="793"/>
      <c r="I4" s="793"/>
      <c r="J4" s="793"/>
      <c r="K4" s="793"/>
      <c r="L4" s="793"/>
      <c r="M4" s="793"/>
      <c r="N4" s="793"/>
      <c r="O4" s="793"/>
    </row>
    <row r="5" spans="1:15" ht="18.5" thickBot="1">
      <c r="A5" s="793"/>
      <c r="B5" s="1561" t="s">
        <v>609</v>
      </c>
      <c r="C5" s="1561"/>
      <c r="D5" s="1561"/>
      <c r="E5" s="1561"/>
      <c r="F5" s="1561"/>
      <c r="G5" s="1562"/>
      <c r="H5" s="1563"/>
      <c r="I5" s="1564"/>
      <c r="J5" s="1564"/>
      <c r="K5" s="1564"/>
      <c r="L5" s="1565"/>
      <c r="M5" s="1052"/>
      <c r="N5" s="797"/>
      <c r="O5" s="798"/>
    </row>
    <row r="6" spans="1:15" ht="6" customHeight="1">
      <c r="A6" s="793"/>
      <c r="B6" s="793"/>
      <c r="C6" s="796"/>
      <c r="D6" s="796"/>
      <c r="E6" s="796"/>
      <c r="F6" s="796"/>
      <c r="G6" s="796"/>
      <c r="H6" s="793"/>
      <c r="I6" s="793"/>
      <c r="J6" s="1025"/>
      <c r="K6" s="1025"/>
      <c r="L6" s="1025"/>
      <c r="M6" s="1025"/>
      <c r="N6" s="1025"/>
      <c r="O6" s="798"/>
    </row>
    <row r="7" spans="1:15" ht="15.5">
      <c r="A7" s="793"/>
      <c r="B7" s="793"/>
      <c r="C7" s="796" t="s">
        <v>194</v>
      </c>
      <c r="D7" s="799"/>
      <c r="E7" s="799"/>
      <c r="F7" s="799"/>
      <c r="G7" s="799"/>
      <c r="H7" s="800"/>
      <c r="I7" s="793"/>
      <c r="J7" s="1554" t="s">
        <v>951</v>
      </c>
      <c r="K7" s="1554"/>
      <c r="L7" s="1554"/>
      <c r="M7" s="1554"/>
      <c r="N7" s="1554"/>
      <c r="O7" s="793"/>
    </row>
    <row r="8" spans="1:15" ht="14">
      <c r="A8" s="793"/>
      <c r="B8" s="793"/>
      <c r="C8" s="799" t="s">
        <v>195</v>
      </c>
      <c r="D8" s="799"/>
      <c r="E8" s="799"/>
      <c r="F8" s="799"/>
      <c r="G8" s="799"/>
      <c r="H8" s="801">
        <v>365</v>
      </c>
      <c r="I8" s="793"/>
      <c r="J8" s="1554" t="s">
        <v>952</v>
      </c>
      <c r="K8" s="1554"/>
      <c r="L8" s="1554"/>
      <c r="M8" s="1554"/>
      <c r="N8" s="1554"/>
      <c r="O8" s="793"/>
    </row>
    <row r="9" spans="1:15" ht="5.25" customHeight="1" thickBot="1">
      <c r="A9" s="793"/>
      <c r="B9" s="793"/>
      <c r="C9" s="799"/>
      <c r="D9" s="799"/>
      <c r="E9" s="799"/>
      <c r="F9" s="799"/>
      <c r="G9" s="799"/>
      <c r="H9" s="802"/>
      <c r="I9" s="793"/>
      <c r="J9" s="803"/>
      <c r="K9" s="793"/>
      <c r="L9" s="793"/>
      <c r="M9" s="793"/>
      <c r="N9" s="793"/>
      <c r="O9" s="793"/>
    </row>
    <row r="10" spans="1:15" ht="14.5" thickBot="1">
      <c r="A10" s="793"/>
      <c r="B10" s="793"/>
      <c r="C10" s="804" t="s">
        <v>637</v>
      </c>
      <c r="D10" s="804"/>
      <c r="E10" s="804"/>
      <c r="F10" s="804"/>
      <c r="G10" s="804"/>
      <c r="H10" s="805"/>
      <c r="I10" s="806" t="s">
        <v>196</v>
      </c>
      <c r="J10" s="807"/>
      <c r="K10" s="1566" t="s">
        <v>636</v>
      </c>
      <c r="L10" s="1567"/>
      <c r="M10" s="808"/>
      <c r="N10" s="793" t="s">
        <v>197</v>
      </c>
      <c r="O10" s="793"/>
    </row>
    <row r="11" spans="1:15" ht="14.5" thickBot="1">
      <c r="A11" s="793"/>
      <c r="B11" s="793"/>
      <c r="C11" s="804" t="s">
        <v>198</v>
      </c>
      <c r="D11" s="804"/>
      <c r="E11" s="804"/>
      <c r="F11" s="804"/>
      <c r="G11" s="804"/>
      <c r="H11" s="805"/>
      <c r="I11" s="806" t="s">
        <v>199</v>
      </c>
      <c r="J11" s="807"/>
      <c r="K11" s="806"/>
      <c r="L11" s="793"/>
      <c r="M11" s="793"/>
      <c r="N11" s="793"/>
      <c r="O11" s="793"/>
    </row>
    <row r="12" spans="1:15" ht="16.5" customHeight="1" thickBot="1">
      <c r="A12" s="793"/>
      <c r="B12" s="793"/>
      <c r="C12" s="804" t="s">
        <v>200</v>
      </c>
      <c r="D12" s="804"/>
      <c r="E12" s="804"/>
      <c r="F12" s="804"/>
      <c r="G12" s="804"/>
      <c r="H12" s="809" t="str">
        <f>IF(OR(H10&gt;0,H11&gt;0),H10+H11," ")</f>
        <v xml:space="preserve"> </v>
      </c>
      <c r="I12" s="806" t="s">
        <v>201</v>
      </c>
      <c r="J12" s="807"/>
      <c r="K12" s="1568" t="s">
        <v>675</v>
      </c>
      <c r="L12" s="1569"/>
      <c r="M12" s="810"/>
      <c r="N12" s="803" t="s">
        <v>674</v>
      </c>
      <c r="O12" s="793"/>
    </row>
    <row r="13" spans="1:15" ht="6" customHeight="1">
      <c r="A13" s="793"/>
      <c r="B13" s="793"/>
      <c r="C13" s="1028"/>
      <c r="D13" s="1028"/>
      <c r="E13" s="1028"/>
      <c r="F13" s="1028"/>
      <c r="G13" s="1028"/>
      <c r="H13" s="1028"/>
      <c r="I13" s="1028"/>
      <c r="J13" s="811"/>
      <c r="K13" s="1570" t="s">
        <v>0</v>
      </c>
      <c r="L13" s="1570"/>
      <c r="M13" s="1570"/>
      <c r="N13" s="1570"/>
      <c r="O13" s="793"/>
    </row>
    <row r="14" spans="1:15" ht="17">
      <c r="A14" s="793"/>
      <c r="B14" s="793"/>
      <c r="C14" s="804" t="s">
        <v>610</v>
      </c>
      <c r="D14" s="804"/>
      <c r="E14" s="804"/>
      <c r="F14" s="804"/>
      <c r="G14" s="804"/>
      <c r="H14" s="812"/>
      <c r="I14" s="806" t="s">
        <v>202</v>
      </c>
      <c r="J14" s="813"/>
      <c r="K14" s="1570"/>
      <c r="L14" s="1570"/>
      <c r="M14" s="1570"/>
      <c r="N14" s="1570"/>
      <c r="O14" s="793"/>
    </row>
    <row r="15" spans="1:15" ht="14.25" customHeight="1">
      <c r="A15" s="793"/>
      <c r="B15" s="793"/>
      <c r="C15" s="804"/>
      <c r="D15" s="804"/>
      <c r="E15" s="804"/>
      <c r="F15" s="804"/>
      <c r="G15" s="804"/>
      <c r="H15" s="1053"/>
      <c r="I15" s="806"/>
      <c r="J15" s="813"/>
      <c r="K15" s="1570"/>
      <c r="L15" s="1570"/>
      <c r="M15" s="1570"/>
      <c r="N15" s="1570"/>
      <c r="O15" s="793"/>
    </row>
    <row r="16" spans="1:15" ht="14.15" customHeight="1">
      <c r="A16" s="793"/>
      <c r="B16" s="793"/>
      <c r="C16" s="1028"/>
      <c r="D16" s="1028"/>
      <c r="E16" s="1028"/>
      <c r="F16" s="1028"/>
      <c r="G16" s="1028"/>
      <c r="H16" s="1028"/>
      <c r="I16" s="1028"/>
      <c r="J16" s="1028"/>
      <c r="K16" s="806"/>
      <c r="L16" s="793"/>
      <c r="M16" s="793"/>
      <c r="N16" s="793"/>
      <c r="O16" s="793"/>
    </row>
    <row r="17" spans="1:17" ht="18">
      <c r="A17" s="793"/>
      <c r="B17" s="1561" t="s">
        <v>611</v>
      </c>
      <c r="C17" s="1561"/>
      <c r="D17" s="1561"/>
      <c r="E17" s="1561"/>
      <c r="F17" s="1561"/>
      <c r="G17" s="1561"/>
      <c r="H17" s="1561"/>
      <c r="I17" s="1561"/>
      <c r="J17" s="1561"/>
      <c r="K17" s="1561"/>
      <c r="L17" s="1561"/>
      <c r="M17" s="1561"/>
      <c r="N17" s="1561"/>
      <c r="O17" s="793"/>
    </row>
    <row r="18" spans="1:17" ht="12" customHeight="1">
      <c r="A18" s="793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  <c r="O18" s="793"/>
    </row>
    <row r="19" spans="1:17" ht="15" customHeight="1">
      <c r="A19" s="793"/>
      <c r="B19" s="793"/>
      <c r="C19" s="1571" t="s">
        <v>667</v>
      </c>
      <c r="D19" s="1571"/>
      <c r="E19" s="1571"/>
      <c r="F19" s="1571"/>
      <c r="G19" s="1571"/>
      <c r="H19" s="1571"/>
      <c r="I19" s="793"/>
      <c r="J19" s="793"/>
      <c r="K19" s="1572"/>
      <c r="L19" s="1573"/>
      <c r="M19" s="814"/>
      <c r="N19" s="814"/>
      <c r="O19" s="793"/>
    </row>
    <row r="20" spans="1:17" ht="14.25" customHeight="1">
      <c r="A20" s="793"/>
      <c r="B20" s="793"/>
      <c r="C20" s="1587" t="s">
        <v>203</v>
      </c>
      <c r="D20" s="1587"/>
      <c r="E20" s="1587"/>
      <c r="F20" s="1587"/>
      <c r="G20" s="1587"/>
      <c r="H20" s="1588"/>
      <c r="I20" s="815"/>
      <c r="J20" s="816" t="s">
        <v>612</v>
      </c>
      <c r="K20" s="1589"/>
      <c r="L20" s="1589"/>
      <c r="M20" s="817"/>
      <c r="N20" s="817"/>
      <c r="O20" s="793"/>
    </row>
    <row r="21" spans="1:17" ht="12.75" customHeight="1">
      <c r="A21" s="793"/>
      <c r="B21" s="793"/>
      <c r="C21" s="818"/>
      <c r="D21" s="1585" t="s">
        <v>204</v>
      </c>
      <c r="E21" s="1585"/>
      <c r="F21" s="1585"/>
      <c r="G21" s="1585"/>
      <c r="H21" s="1586"/>
      <c r="I21" s="819"/>
      <c r="J21" s="1590" t="s">
        <v>668</v>
      </c>
      <c r="K21" s="1591"/>
      <c r="L21" s="820"/>
      <c r="M21" s="820"/>
      <c r="N21" s="820"/>
      <c r="O21" s="793"/>
    </row>
    <row r="22" spans="1:17" ht="12.75" customHeight="1">
      <c r="A22" s="793"/>
      <c r="B22" s="793"/>
      <c r="C22" s="818"/>
      <c r="D22" s="1585" t="s">
        <v>205</v>
      </c>
      <c r="E22" s="1585"/>
      <c r="F22" s="1585"/>
      <c r="G22" s="1585"/>
      <c r="H22" s="1585"/>
      <c r="I22" s="818"/>
      <c r="J22" s="818"/>
      <c r="K22" s="818"/>
      <c r="L22" s="820"/>
      <c r="M22" s="820"/>
      <c r="N22" s="820"/>
      <c r="O22" s="793"/>
    </row>
    <row r="23" spans="1:17" ht="14.25" customHeight="1">
      <c r="A23" s="793"/>
      <c r="B23" s="793"/>
      <c r="C23" s="1574" t="s">
        <v>206</v>
      </c>
      <c r="D23" s="1574"/>
      <c r="E23" s="1574"/>
      <c r="F23" s="1574"/>
      <c r="G23" s="1574"/>
      <c r="H23" s="1575"/>
      <c r="I23" s="821"/>
      <c r="J23" s="816" t="s">
        <v>612</v>
      </c>
      <c r="K23" s="1576" t="s">
        <v>953</v>
      </c>
      <c r="L23" s="1577"/>
      <c r="M23" s="1577"/>
      <c r="N23" s="1578"/>
      <c r="O23" s="793"/>
    </row>
    <row r="24" spans="1:17" ht="12.75" customHeight="1">
      <c r="A24" s="793"/>
      <c r="B24" s="793"/>
      <c r="C24" s="818"/>
      <c r="D24" s="1585" t="s">
        <v>204</v>
      </c>
      <c r="E24" s="1585"/>
      <c r="F24" s="1585"/>
      <c r="G24" s="1585"/>
      <c r="H24" s="1586"/>
      <c r="I24" s="819"/>
      <c r="J24" s="816" t="s">
        <v>207</v>
      </c>
      <c r="K24" s="1579"/>
      <c r="L24" s="1580"/>
      <c r="M24" s="1580"/>
      <c r="N24" s="1581"/>
      <c r="O24" s="793"/>
      <c r="Q24" s="822"/>
    </row>
    <row r="25" spans="1:17" ht="12.75" customHeight="1">
      <c r="A25" s="793"/>
      <c r="B25" s="793"/>
      <c r="C25" s="818"/>
      <c r="D25" s="1585" t="s">
        <v>205</v>
      </c>
      <c r="E25" s="1585"/>
      <c r="F25" s="1585"/>
      <c r="G25" s="1585"/>
      <c r="H25" s="1585"/>
      <c r="I25" s="818"/>
      <c r="J25" s="818"/>
      <c r="K25" s="1579"/>
      <c r="L25" s="1580"/>
      <c r="M25" s="1580"/>
      <c r="N25" s="1581"/>
      <c r="O25" s="793"/>
    </row>
    <row r="26" spans="1:17" ht="14.25" customHeight="1">
      <c r="A26" s="793"/>
      <c r="B26" s="793"/>
      <c r="C26" s="1587" t="s">
        <v>208</v>
      </c>
      <c r="D26" s="1587"/>
      <c r="E26" s="1587"/>
      <c r="F26" s="1587"/>
      <c r="G26" s="1587"/>
      <c r="H26" s="1588"/>
      <c r="I26" s="821"/>
      <c r="J26" s="816" t="s">
        <v>612</v>
      </c>
      <c r="K26" s="1579"/>
      <c r="L26" s="1580"/>
      <c r="M26" s="1580"/>
      <c r="N26" s="1581"/>
      <c r="O26" s="793"/>
    </row>
    <row r="27" spans="1:17" ht="13.5" customHeight="1">
      <c r="A27" s="793"/>
      <c r="B27" s="793"/>
      <c r="C27" s="1026"/>
      <c r="D27" s="1587" t="s">
        <v>209</v>
      </c>
      <c r="E27" s="1587"/>
      <c r="F27" s="1587"/>
      <c r="G27" s="1587"/>
      <c r="H27" s="1587"/>
      <c r="I27" s="1026"/>
      <c r="J27" s="1026"/>
      <c r="K27" s="1579"/>
      <c r="L27" s="1580"/>
      <c r="M27" s="1580"/>
      <c r="N27" s="1581"/>
      <c r="O27" s="793"/>
    </row>
    <row r="28" spans="1:17">
      <c r="A28" s="793"/>
      <c r="B28" s="793"/>
      <c r="C28" s="1585" t="s">
        <v>210</v>
      </c>
      <c r="D28" s="1585"/>
      <c r="E28" s="1585"/>
      <c r="F28" s="1585"/>
      <c r="G28" s="1585"/>
      <c r="H28" s="1585"/>
      <c r="I28" s="818"/>
      <c r="J28" s="818"/>
      <c r="K28" s="1582"/>
      <c r="L28" s="1583"/>
      <c r="M28" s="1583"/>
      <c r="N28" s="1584"/>
      <c r="O28" s="793"/>
    </row>
    <row r="29" spans="1:17" ht="19.5" customHeight="1">
      <c r="A29" s="793"/>
      <c r="B29" s="793"/>
      <c r="C29" s="1592" t="s">
        <v>211</v>
      </c>
      <c r="D29" s="1592"/>
      <c r="E29" s="1592"/>
      <c r="F29" s="1592"/>
      <c r="G29" s="1592"/>
      <c r="H29" s="1593"/>
      <c r="I29" s="823">
        <f>IF(AND(ISBLANK(I20),ISBLANK(I23),ISBLANK(I26)),0,I20*(100-I21)/100+I23*(100-I24)/100+I26)</f>
        <v>0</v>
      </c>
      <c r="J29" s="816" t="s">
        <v>612</v>
      </c>
      <c r="K29" s="824"/>
      <c r="L29" s="824"/>
      <c r="M29" s="824"/>
      <c r="N29" s="824"/>
      <c r="O29" s="793"/>
    </row>
    <row r="30" spans="1:17" ht="6" customHeight="1" thickBot="1">
      <c r="A30" s="793"/>
      <c r="B30" s="793"/>
      <c r="C30" s="1026"/>
      <c r="D30" s="1026"/>
      <c r="E30" s="1026"/>
      <c r="F30" s="1026"/>
      <c r="G30" s="1026"/>
      <c r="H30" s="1026"/>
      <c r="I30" s="1026"/>
      <c r="J30" s="1026"/>
      <c r="K30" s="825"/>
      <c r="L30" s="825"/>
      <c r="M30" s="825"/>
      <c r="N30" s="825"/>
      <c r="O30" s="793"/>
    </row>
    <row r="31" spans="1:17" ht="15" customHeight="1">
      <c r="A31" s="793"/>
      <c r="B31" s="793"/>
      <c r="C31" s="1594" t="s">
        <v>212</v>
      </c>
      <c r="D31" s="1594"/>
      <c r="E31" s="1594"/>
      <c r="F31" s="1594"/>
      <c r="G31" s="1594"/>
      <c r="H31" s="1595"/>
      <c r="I31" s="815"/>
      <c r="J31" s="816" t="s">
        <v>612</v>
      </c>
      <c r="K31" s="1596" t="s">
        <v>954</v>
      </c>
      <c r="L31" s="1596"/>
      <c r="M31" s="1598" t="str">
        <f>IF(ISBLANK(H10)," ",I29/H10)</f>
        <v xml:space="preserve"> </v>
      </c>
      <c r="N31" s="1597" t="s">
        <v>955</v>
      </c>
      <c r="O31" s="793"/>
    </row>
    <row r="32" spans="1:17" ht="14.25" customHeight="1" thickBot="1">
      <c r="A32" s="793"/>
      <c r="B32" s="793"/>
      <c r="C32" s="1594" t="s">
        <v>956</v>
      </c>
      <c r="D32" s="1594"/>
      <c r="E32" s="1594"/>
      <c r="F32" s="1594"/>
      <c r="G32" s="1594"/>
      <c r="H32" s="1594"/>
      <c r="I32" s="798"/>
      <c r="J32" s="798"/>
      <c r="K32" s="1596"/>
      <c r="L32" s="1596"/>
      <c r="M32" s="1599"/>
      <c r="N32" s="1597"/>
      <c r="O32" s="793"/>
    </row>
    <row r="33" spans="1:17" ht="14.25" customHeight="1">
      <c r="A33" s="793"/>
      <c r="B33" s="793"/>
      <c r="C33" s="1600" t="s">
        <v>957</v>
      </c>
      <c r="D33" s="1594"/>
      <c r="E33" s="1594"/>
      <c r="F33" s="1594"/>
      <c r="G33" s="1594"/>
      <c r="H33" s="1594"/>
      <c r="I33" s="798"/>
      <c r="J33" s="798"/>
      <c r="K33" s="1024"/>
      <c r="L33" s="1024"/>
      <c r="M33" s="826"/>
      <c r="N33" s="827"/>
      <c r="O33" s="793"/>
    </row>
    <row r="34" spans="1:17" ht="6.75" customHeight="1" thickBot="1">
      <c r="A34" s="793"/>
      <c r="B34" s="793"/>
      <c r="C34" s="1026"/>
      <c r="D34" s="1026"/>
      <c r="E34" s="1026"/>
      <c r="F34" s="1026"/>
      <c r="G34" s="1026"/>
      <c r="H34" s="1026"/>
      <c r="I34" s="1026"/>
      <c r="J34" s="1026"/>
      <c r="K34" s="828"/>
      <c r="L34" s="828"/>
      <c r="M34" s="828"/>
      <c r="N34" s="828"/>
      <c r="O34" s="793"/>
    </row>
    <row r="35" spans="1:17" ht="14.25" customHeight="1">
      <c r="A35" s="793"/>
      <c r="B35" s="793"/>
      <c r="C35" s="829" t="s">
        <v>958</v>
      </c>
      <c r="D35" s="804"/>
      <c r="E35" s="804"/>
      <c r="F35" s="804"/>
      <c r="G35" s="804"/>
      <c r="H35" s="830"/>
      <c r="I35" s="1601">
        <f>IF(AND(ISBLANK(I20),ISBLANK(I23),ISBLANK(I26),ISBLANK(I31)),0,I20*(100-I21)/100+I23*(100-I24)/100+I26+I31)</f>
        <v>0</v>
      </c>
      <c r="J35" s="1603" t="s">
        <v>612</v>
      </c>
      <c r="K35" s="831"/>
      <c r="L35" s="831"/>
      <c r="M35" s="831"/>
      <c r="N35" s="831"/>
      <c r="O35" s="793"/>
    </row>
    <row r="36" spans="1:17" ht="13.5" customHeight="1" thickBot="1">
      <c r="A36" s="793"/>
      <c r="B36" s="793"/>
      <c r="C36" s="804" t="s">
        <v>959</v>
      </c>
      <c r="D36" s="830"/>
      <c r="E36" s="830"/>
      <c r="F36" s="830"/>
      <c r="G36" s="832"/>
      <c r="H36" s="833"/>
      <c r="I36" s="1602"/>
      <c r="J36" s="1603"/>
      <c r="K36" s="1604" t="s">
        <v>960</v>
      </c>
      <c r="L36" s="1605"/>
      <c r="M36" s="1605"/>
      <c r="N36" s="1606"/>
      <c r="O36" s="793"/>
    </row>
    <row r="37" spans="1:17" ht="18.75" customHeight="1" thickBot="1">
      <c r="A37" s="793"/>
      <c r="B37" s="793"/>
      <c r="C37" s="793"/>
      <c r="D37" s="793"/>
      <c r="E37" s="793"/>
      <c r="F37" s="793"/>
      <c r="G37" s="793"/>
      <c r="H37" s="1028"/>
      <c r="I37" s="1028"/>
      <c r="J37" s="1028"/>
      <c r="K37" s="1604"/>
      <c r="L37" s="1605"/>
      <c r="M37" s="1605"/>
      <c r="N37" s="1606"/>
      <c r="O37" s="793"/>
    </row>
    <row r="38" spans="1:17" ht="30" customHeight="1" thickBot="1">
      <c r="A38" s="793"/>
      <c r="B38" s="793"/>
      <c r="C38" s="1610" t="s">
        <v>669</v>
      </c>
      <c r="D38" s="1610"/>
      <c r="E38" s="1610"/>
      <c r="F38" s="1610"/>
      <c r="G38" s="1610"/>
      <c r="H38" s="1611"/>
      <c r="I38" s="834"/>
      <c r="J38" s="816" t="s">
        <v>612</v>
      </c>
      <c r="K38" s="1604"/>
      <c r="L38" s="1605"/>
      <c r="M38" s="1605"/>
      <c r="N38" s="1606"/>
      <c r="O38" s="793"/>
      <c r="Q38" s="835"/>
    </row>
    <row r="39" spans="1:17" ht="18" customHeight="1">
      <c r="A39" s="793"/>
      <c r="B39" s="793"/>
      <c r="C39" s="1612" t="s">
        <v>670</v>
      </c>
      <c r="D39" s="1613"/>
      <c r="E39" s="1613"/>
      <c r="F39" s="1613"/>
      <c r="G39" s="1613"/>
      <c r="H39" s="1613"/>
      <c r="I39" s="836"/>
      <c r="J39" s="816"/>
      <c r="K39" s="1607"/>
      <c r="L39" s="1608"/>
      <c r="M39" s="1608"/>
      <c r="N39" s="1609"/>
      <c r="O39" s="793"/>
    </row>
    <row r="40" spans="1:17" ht="28.5" customHeight="1">
      <c r="A40" s="793"/>
      <c r="B40" s="793"/>
      <c r="C40" s="1023"/>
      <c r="D40" s="1023"/>
      <c r="E40" s="1023"/>
      <c r="F40" s="1023"/>
      <c r="G40" s="1023"/>
      <c r="H40" s="837"/>
      <c r="I40" s="836"/>
      <c r="J40" s="816"/>
      <c r="K40" s="838"/>
      <c r="L40" s="838"/>
      <c r="M40" s="838"/>
      <c r="N40" s="838"/>
      <c r="O40" s="793"/>
    </row>
    <row r="41" spans="1:17" ht="18" customHeight="1">
      <c r="A41" s="793"/>
      <c r="B41" s="1561" t="s">
        <v>613</v>
      </c>
      <c r="C41" s="1561"/>
      <c r="D41" s="1561"/>
      <c r="E41" s="1561"/>
      <c r="F41" s="1561"/>
      <c r="G41" s="1561"/>
      <c r="H41" s="1561"/>
      <c r="I41" s="1561"/>
      <c r="J41" s="1561"/>
      <c r="K41" s="1561"/>
      <c r="L41" s="1561"/>
      <c r="M41" s="1561"/>
      <c r="N41" s="1561"/>
      <c r="O41" s="793"/>
    </row>
    <row r="42" spans="1:17" ht="9.75" customHeight="1">
      <c r="A42" s="793"/>
      <c r="B42" s="793"/>
      <c r="C42" s="1023"/>
      <c r="D42" s="1023"/>
      <c r="E42" s="1023"/>
      <c r="F42" s="1023"/>
      <c r="G42" s="1023"/>
      <c r="H42" s="837"/>
      <c r="I42" s="836"/>
      <c r="J42" s="816"/>
      <c r="K42" s="838"/>
      <c r="L42" s="838"/>
      <c r="M42" s="838"/>
      <c r="N42" s="838"/>
      <c r="O42" s="793"/>
    </row>
    <row r="43" spans="1:17" ht="13" customHeight="1" thickBot="1">
      <c r="A43" s="793"/>
      <c r="B43" s="839" t="s">
        <v>42</v>
      </c>
      <c r="C43" s="839" t="s">
        <v>43</v>
      </c>
      <c r="D43" s="840" t="s">
        <v>44</v>
      </c>
      <c r="E43" s="839" t="s">
        <v>45</v>
      </c>
      <c r="F43" s="841" t="s">
        <v>46</v>
      </c>
      <c r="G43" s="841" t="s">
        <v>47</v>
      </c>
      <c r="H43" s="841" t="s">
        <v>48</v>
      </c>
      <c r="I43" s="841" t="s">
        <v>49</v>
      </c>
      <c r="J43" s="841" t="s">
        <v>60</v>
      </c>
      <c r="K43" s="841" t="s">
        <v>61</v>
      </c>
      <c r="L43" s="841" t="s">
        <v>143</v>
      </c>
      <c r="M43" s="841" t="s">
        <v>144</v>
      </c>
      <c r="N43" s="841" t="s">
        <v>635</v>
      </c>
      <c r="O43" s="793"/>
    </row>
    <row r="44" spans="1:17" ht="12.75" customHeight="1">
      <c r="A44" s="793"/>
      <c r="B44" s="1615" t="s">
        <v>214</v>
      </c>
      <c r="C44" s="1618" t="s">
        <v>59</v>
      </c>
      <c r="D44" s="1621" t="s">
        <v>614</v>
      </c>
      <c r="E44" s="1622"/>
      <c r="F44" s="1627" t="s">
        <v>215</v>
      </c>
      <c r="G44" s="1621" t="s">
        <v>216</v>
      </c>
      <c r="H44" s="1622"/>
      <c r="I44" s="1627" t="s">
        <v>217</v>
      </c>
      <c r="J44" s="1021" t="s">
        <v>218</v>
      </c>
      <c r="K44" s="1621" t="s">
        <v>219</v>
      </c>
      <c r="L44" s="1627" t="s">
        <v>220</v>
      </c>
      <c r="M44" s="1627" t="s">
        <v>961</v>
      </c>
      <c r="N44" s="1630" t="s">
        <v>221</v>
      </c>
      <c r="O44" s="842"/>
    </row>
    <row r="45" spans="1:17" ht="13">
      <c r="A45" s="793"/>
      <c r="B45" s="1616"/>
      <c r="C45" s="1619"/>
      <c r="D45" s="1623"/>
      <c r="E45" s="1624"/>
      <c r="F45" s="1628"/>
      <c r="G45" s="1623"/>
      <c r="H45" s="1624"/>
      <c r="I45" s="1628"/>
      <c r="J45" s="843" t="s">
        <v>222</v>
      </c>
      <c r="K45" s="1623"/>
      <c r="L45" s="1628"/>
      <c r="M45" s="1628"/>
      <c r="N45" s="1631"/>
      <c r="O45" s="842"/>
    </row>
    <row r="46" spans="1:17" ht="12.75" customHeight="1">
      <c r="A46" s="793"/>
      <c r="B46" s="1616"/>
      <c r="C46" s="1619"/>
      <c r="D46" s="1623"/>
      <c r="E46" s="1624"/>
      <c r="F46" s="1628"/>
      <c r="G46" s="1623"/>
      <c r="H46" s="1624"/>
      <c r="I46" s="1628"/>
      <c r="J46" s="1022" t="s">
        <v>223</v>
      </c>
      <c r="K46" s="1623"/>
      <c r="L46" s="1628"/>
      <c r="M46" s="1628"/>
      <c r="N46" s="1631"/>
      <c r="O46" s="842"/>
    </row>
    <row r="47" spans="1:17" ht="12.75" customHeight="1">
      <c r="A47" s="793"/>
      <c r="B47" s="1616"/>
      <c r="C47" s="1619"/>
      <c r="D47" s="1623"/>
      <c r="E47" s="1624"/>
      <c r="F47" s="1628"/>
      <c r="G47" s="1628" t="s">
        <v>615</v>
      </c>
      <c r="H47" s="1628" t="s">
        <v>224</v>
      </c>
      <c r="I47" s="1628"/>
      <c r="J47" s="1022" t="s">
        <v>225</v>
      </c>
      <c r="K47" s="1623"/>
      <c r="L47" s="1628"/>
      <c r="M47" s="1628"/>
      <c r="N47" s="1631"/>
      <c r="O47" s="842"/>
    </row>
    <row r="48" spans="1:17" ht="12.75" customHeight="1">
      <c r="A48" s="793"/>
      <c r="B48" s="1616"/>
      <c r="C48" s="1619"/>
      <c r="D48" s="1623"/>
      <c r="E48" s="1624"/>
      <c r="F48" s="1628"/>
      <c r="G48" s="1628"/>
      <c r="H48" s="1628"/>
      <c r="I48" s="1628"/>
      <c r="J48" s="1623" t="s">
        <v>226</v>
      </c>
      <c r="K48" s="1623"/>
      <c r="L48" s="1628"/>
      <c r="M48" s="1628"/>
      <c r="N48" s="1631"/>
      <c r="O48" s="844"/>
    </row>
    <row r="49" spans="1:17">
      <c r="A49" s="793"/>
      <c r="B49" s="1616"/>
      <c r="C49" s="1619"/>
      <c r="D49" s="1625"/>
      <c r="E49" s="1626"/>
      <c r="F49" s="845" t="s">
        <v>227</v>
      </c>
      <c r="G49" s="1629"/>
      <c r="H49" s="1628"/>
      <c r="I49" s="1629"/>
      <c r="J49" s="1625"/>
      <c r="K49" s="1625"/>
      <c r="L49" s="1629"/>
      <c r="M49" s="1628"/>
      <c r="N49" s="1632"/>
      <c r="O49" s="846"/>
    </row>
    <row r="50" spans="1:17" ht="14.5">
      <c r="A50" s="793"/>
      <c r="B50" s="1616"/>
      <c r="C50" s="1620"/>
      <c r="D50" s="847" t="s">
        <v>228</v>
      </c>
      <c r="E50" s="848" t="s">
        <v>229</v>
      </c>
      <c r="F50" s="849" t="s">
        <v>230</v>
      </c>
      <c r="G50" s="847" t="s">
        <v>616</v>
      </c>
      <c r="H50" s="847" t="s">
        <v>616</v>
      </c>
      <c r="I50" s="848" t="s">
        <v>616</v>
      </c>
      <c r="J50" s="850" t="s">
        <v>616</v>
      </c>
      <c r="K50" s="851" t="s">
        <v>616</v>
      </c>
      <c r="L50" s="851" t="s">
        <v>616</v>
      </c>
      <c r="M50" s="1629"/>
      <c r="N50" s="852" t="s">
        <v>616</v>
      </c>
      <c r="O50" s="818"/>
      <c r="P50" s="853"/>
      <c r="Q50" s="853"/>
    </row>
    <row r="51" spans="1:17" ht="13">
      <c r="A51" s="793"/>
      <c r="B51" s="1617"/>
      <c r="C51" s="854" t="s">
        <v>231</v>
      </c>
      <c r="D51" s="855"/>
      <c r="E51" s="856"/>
      <c r="F51" s="857"/>
      <c r="G51" s="858"/>
      <c r="H51" s="858"/>
      <c r="I51" s="857"/>
      <c r="J51" s="859"/>
      <c r="K51" s="860"/>
      <c r="L51" s="860"/>
      <c r="M51" s="861" t="s">
        <v>638</v>
      </c>
      <c r="N51" s="862"/>
      <c r="O51" s="818"/>
      <c r="P51" s="853"/>
      <c r="Q51" s="853"/>
    </row>
    <row r="52" spans="1:17" ht="14.15" customHeight="1">
      <c r="A52" s="793"/>
      <c r="B52" s="863"/>
      <c r="C52" s="864" t="s">
        <v>232</v>
      </c>
      <c r="D52" s="855"/>
      <c r="E52" s="856"/>
      <c r="F52" s="865" t="str">
        <f t="shared" ref="F52:F115" si="0">IF(AND(NOT(ISBLANK(D52)),NOT(ISBLANK(E52)),NOT(ISBLANK(D51)),NOT(ISBLANK(E51))),24-D51-(E51/60)+D52+(E52/60)," ")</f>
        <v xml:space="preserve"> </v>
      </c>
      <c r="G52" s="866"/>
      <c r="H52" s="867" t="str">
        <f t="shared" ref="H52:H115" si="1">IF(AND(NOT(ISBLANK(D52)),NOT(ISBLANK(E52)),G52&gt;0),G52/F52*24," ")</f>
        <v xml:space="preserve"> </v>
      </c>
      <c r="I52" s="868" t="str">
        <f t="shared" ref="I52:I115" si="2">IF(OR(ISBLANK(G52),N52=0,H52&lt;0.8*N52)," ",H52)</f>
        <v xml:space="preserve"> </v>
      </c>
      <c r="J52" s="869" t="str">
        <f t="shared" ref="J52:J62" si="3">IF(MIN($I$52:$I$72)=0," ",MIN($I$52:$I$72))</f>
        <v xml:space="preserve"> </v>
      </c>
      <c r="K52" s="870" t="str">
        <f t="shared" ref="K52:K115" si="4">IF(J52=" "," ",J52*1.2)</f>
        <v xml:space="preserve"> </v>
      </c>
      <c r="L52" s="871" t="str">
        <f t="shared" ref="L52:L115" si="5">IF(AND(I52&lt;=K52,M52&lt;&gt;"Ja"),I52," ")</f>
        <v xml:space="preserve"> </v>
      </c>
      <c r="M52" s="872"/>
      <c r="N52" s="873">
        <f t="shared" ref="N52:N115" si="6">IF(AND(ISBLANK($I$20),ISBLANK($I$23),ISBLANK($I$26),ISBLANK($I$31),ISBLANK($I$38)),0,IF(SUM($I$20*(100-$I$21)/100,$I$23*(100-$I$24)/100,$I$26,$I$31)&gt;0,($I$20*(100-$I$21)/100+$I$23*(100-$I$24)/100+$I$26+$I$31)/365,$I$38/365))</f>
        <v>0</v>
      </c>
      <c r="O52" s="793"/>
      <c r="P52" s="1614"/>
      <c r="Q52" s="1614"/>
    </row>
    <row r="53" spans="1:17" ht="14.15" customHeight="1">
      <c r="A53" s="793"/>
      <c r="B53" s="874"/>
      <c r="C53" s="864" t="s">
        <v>233</v>
      </c>
      <c r="D53" s="855"/>
      <c r="E53" s="856"/>
      <c r="F53" s="865" t="str">
        <f t="shared" si="0"/>
        <v xml:space="preserve"> </v>
      </c>
      <c r="G53" s="866"/>
      <c r="H53" s="867" t="str">
        <f t="shared" si="1"/>
        <v xml:space="preserve"> </v>
      </c>
      <c r="I53" s="868" t="str">
        <f t="shared" si="2"/>
        <v xml:space="preserve"> </v>
      </c>
      <c r="J53" s="869" t="str">
        <f t="shared" si="3"/>
        <v xml:space="preserve"> </v>
      </c>
      <c r="K53" s="870" t="str">
        <f t="shared" si="4"/>
        <v xml:space="preserve"> </v>
      </c>
      <c r="L53" s="871" t="str">
        <f t="shared" si="5"/>
        <v xml:space="preserve"> </v>
      </c>
      <c r="M53" s="872"/>
      <c r="N53" s="873">
        <f t="shared" si="6"/>
        <v>0</v>
      </c>
      <c r="O53" s="793"/>
      <c r="P53" s="1614"/>
      <c r="Q53" s="1614"/>
    </row>
    <row r="54" spans="1:17" ht="14.15" customHeight="1">
      <c r="A54" s="793"/>
      <c r="B54" s="874"/>
      <c r="C54" s="864" t="s">
        <v>234</v>
      </c>
      <c r="D54" s="855"/>
      <c r="E54" s="856"/>
      <c r="F54" s="865" t="str">
        <f t="shared" si="0"/>
        <v xml:space="preserve"> </v>
      </c>
      <c r="G54" s="866"/>
      <c r="H54" s="867" t="str">
        <f t="shared" si="1"/>
        <v xml:space="preserve"> </v>
      </c>
      <c r="I54" s="868" t="str">
        <f t="shared" si="2"/>
        <v xml:space="preserve"> </v>
      </c>
      <c r="J54" s="869" t="str">
        <f t="shared" si="3"/>
        <v xml:space="preserve"> </v>
      </c>
      <c r="K54" s="870" t="str">
        <f t="shared" si="4"/>
        <v xml:space="preserve"> </v>
      </c>
      <c r="L54" s="871" t="str">
        <f t="shared" si="5"/>
        <v xml:space="preserve"> </v>
      </c>
      <c r="M54" s="872"/>
      <c r="N54" s="873">
        <f t="shared" si="6"/>
        <v>0</v>
      </c>
      <c r="O54" s="793"/>
    </row>
    <row r="55" spans="1:17" ht="14.15" customHeight="1">
      <c r="A55" s="793"/>
      <c r="B55" s="874"/>
      <c r="C55" s="864" t="s">
        <v>235</v>
      </c>
      <c r="D55" s="855"/>
      <c r="E55" s="856"/>
      <c r="F55" s="865" t="str">
        <f t="shared" si="0"/>
        <v xml:space="preserve"> </v>
      </c>
      <c r="G55" s="866"/>
      <c r="H55" s="867" t="str">
        <f t="shared" si="1"/>
        <v xml:space="preserve"> </v>
      </c>
      <c r="I55" s="868" t="str">
        <f t="shared" si="2"/>
        <v xml:space="preserve"> </v>
      </c>
      <c r="J55" s="869" t="str">
        <f t="shared" si="3"/>
        <v xml:space="preserve"> </v>
      </c>
      <c r="K55" s="870" t="str">
        <f t="shared" si="4"/>
        <v xml:space="preserve"> </v>
      </c>
      <c r="L55" s="871" t="str">
        <f t="shared" si="5"/>
        <v xml:space="preserve"> </v>
      </c>
      <c r="M55" s="872"/>
      <c r="N55" s="873">
        <f t="shared" si="6"/>
        <v>0</v>
      </c>
      <c r="O55" s="793"/>
      <c r="P55" s="1614"/>
      <c r="Q55" s="1614"/>
    </row>
    <row r="56" spans="1:17" ht="14.15" customHeight="1">
      <c r="A56" s="793"/>
      <c r="B56" s="874"/>
      <c r="C56" s="864" t="s">
        <v>236</v>
      </c>
      <c r="D56" s="855"/>
      <c r="E56" s="856"/>
      <c r="F56" s="865" t="str">
        <f t="shared" si="0"/>
        <v xml:space="preserve"> </v>
      </c>
      <c r="G56" s="866"/>
      <c r="H56" s="867" t="str">
        <f t="shared" si="1"/>
        <v xml:space="preserve"> </v>
      </c>
      <c r="I56" s="868" t="str">
        <f t="shared" si="2"/>
        <v xml:space="preserve"> </v>
      </c>
      <c r="J56" s="869" t="str">
        <f t="shared" si="3"/>
        <v xml:space="preserve"> </v>
      </c>
      <c r="K56" s="870" t="str">
        <f t="shared" si="4"/>
        <v xml:space="preserve"> </v>
      </c>
      <c r="L56" s="871" t="str">
        <f t="shared" si="5"/>
        <v xml:space="preserve"> </v>
      </c>
      <c r="M56" s="872"/>
      <c r="N56" s="873">
        <f t="shared" si="6"/>
        <v>0</v>
      </c>
      <c r="O56" s="793"/>
    </row>
    <row r="57" spans="1:17" ht="14.15" customHeight="1">
      <c r="A57" s="793"/>
      <c r="B57" s="874"/>
      <c r="C57" s="864" t="s">
        <v>237</v>
      </c>
      <c r="D57" s="855"/>
      <c r="E57" s="856"/>
      <c r="F57" s="865" t="str">
        <f t="shared" si="0"/>
        <v xml:space="preserve"> </v>
      </c>
      <c r="G57" s="866"/>
      <c r="H57" s="867" t="str">
        <f t="shared" si="1"/>
        <v xml:space="preserve"> </v>
      </c>
      <c r="I57" s="868" t="str">
        <f t="shared" si="2"/>
        <v xml:space="preserve"> </v>
      </c>
      <c r="J57" s="869" t="str">
        <f t="shared" si="3"/>
        <v xml:space="preserve"> </v>
      </c>
      <c r="K57" s="870" t="str">
        <f t="shared" si="4"/>
        <v xml:space="preserve"> </v>
      </c>
      <c r="L57" s="871" t="str">
        <f t="shared" si="5"/>
        <v xml:space="preserve"> </v>
      </c>
      <c r="M57" s="872"/>
      <c r="N57" s="873">
        <f t="shared" si="6"/>
        <v>0</v>
      </c>
      <c r="O57" s="793"/>
    </row>
    <row r="58" spans="1:17" ht="14.15" customHeight="1">
      <c r="A58" s="793"/>
      <c r="B58" s="874"/>
      <c r="C58" s="864" t="s">
        <v>238</v>
      </c>
      <c r="D58" s="855"/>
      <c r="E58" s="856"/>
      <c r="F58" s="865" t="str">
        <f t="shared" si="0"/>
        <v xml:space="preserve"> </v>
      </c>
      <c r="G58" s="866"/>
      <c r="H58" s="867" t="str">
        <f t="shared" si="1"/>
        <v xml:space="preserve"> </v>
      </c>
      <c r="I58" s="868" t="str">
        <f t="shared" si="2"/>
        <v xml:space="preserve"> </v>
      </c>
      <c r="J58" s="869" t="str">
        <f t="shared" si="3"/>
        <v xml:space="preserve"> </v>
      </c>
      <c r="K58" s="870" t="str">
        <f t="shared" si="4"/>
        <v xml:space="preserve"> </v>
      </c>
      <c r="L58" s="871" t="str">
        <f t="shared" si="5"/>
        <v xml:space="preserve"> </v>
      </c>
      <c r="M58" s="872"/>
      <c r="N58" s="873">
        <f t="shared" si="6"/>
        <v>0</v>
      </c>
      <c r="O58" s="793"/>
    </row>
    <row r="59" spans="1:17" ht="14.15" customHeight="1">
      <c r="A59" s="793"/>
      <c r="B59" s="874"/>
      <c r="C59" s="864" t="s">
        <v>239</v>
      </c>
      <c r="D59" s="855"/>
      <c r="E59" s="856"/>
      <c r="F59" s="865" t="str">
        <f t="shared" si="0"/>
        <v xml:space="preserve"> </v>
      </c>
      <c r="G59" s="866"/>
      <c r="H59" s="867" t="str">
        <f t="shared" si="1"/>
        <v xml:space="preserve"> </v>
      </c>
      <c r="I59" s="868" t="str">
        <f t="shared" si="2"/>
        <v xml:space="preserve"> </v>
      </c>
      <c r="J59" s="869" t="str">
        <f t="shared" si="3"/>
        <v xml:space="preserve"> </v>
      </c>
      <c r="K59" s="870" t="str">
        <f t="shared" si="4"/>
        <v xml:space="preserve"> </v>
      </c>
      <c r="L59" s="871" t="str">
        <f t="shared" si="5"/>
        <v xml:space="preserve"> </v>
      </c>
      <c r="M59" s="872"/>
      <c r="N59" s="873">
        <f t="shared" si="6"/>
        <v>0</v>
      </c>
      <c r="O59" s="793"/>
    </row>
    <row r="60" spans="1:17" ht="14.15" customHeight="1">
      <c r="A60" s="793"/>
      <c r="B60" s="874"/>
      <c r="C60" s="864" t="s">
        <v>240</v>
      </c>
      <c r="D60" s="855"/>
      <c r="E60" s="856"/>
      <c r="F60" s="865" t="str">
        <f t="shared" si="0"/>
        <v xml:space="preserve"> </v>
      </c>
      <c r="G60" s="866"/>
      <c r="H60" s="867" t="str">
        <f t="shared" si="1"/>
        <v xml:space="preserve"> </v>
      </c>
      <c r="I60" s="868" t="str">
        <f t="shared" si="2"/>
        <v xml:space="preserve"> </v>
      </c>
      <c r="J60" s="869" t="str">
        <f t="shared" si="3"/>
        <v xml:space="preserve"> </v>
      </c>
      <c r="K60" s="870" t="str">
        <f t="shared" si="4"/>
        <v xml:space="preserve"> </v>
      </c>
      <c r="L60" s="871" t="str">
        <f t="shared" si="5"/>
        <v xml:space="preserve"> </v>
      </c>
      <c r="M60" s="872"/>
      <c r="N60" s="873">
        <f t="shared" si="6"/>
        <v>0</v>
      </c>
      <c r="O60" s="793"/>
    </row>
    <row r="61" spans="1:17" ht="14.15" customHeight="1">
      <c r="A61" s="793"/>
      <c r="B61" s="1634" t="str">
        <f>IF(ISBLANK(H7)," ",H7)</f>
        <v xml:space="preserve"> </v>
      </c>
      <c r="C61" s="864" t="s">
        <v>241</v>
      </c>
      <c r="D61" s="855"/>
      <c r="E61" s="856"/>
      <c r="F61" s="865" t="str">
        <f t="shared" si="0"/>
        <v xml:space="preserve"> </v>
      </c>
      <c r="G61" s="866"/>
      <c r="H61" s="867" t="str">
        <f t="shared" si="1"/>
        <v xml:space="preserve"> </v>
      </c>
      <c r="I61" s="868" t="str">
        <f t="shared" si="2"/>
        <v xml:space="preserve"> </v>
      </c>
      <c r="J61" s="869" t="str">
        <f t="shared" si="3"/>
        <v xml:space="preserve"> </v>
      </c>
      <c r="K61" s="870" t="str">
        <f t="shared" si="4"/>
        <v xml:space="preserve"> </v>
      </c>
      <c r="L61" s="871" t="str">
        <f t="shared" si="5"/>
        <v xml:space="preserve"> </v>
      </c>
      <c r="M61" s="872"/>
      <c r="N61" s="873">
        <f t="shared" si="6"/>
        <v>0</v>
      </c>
      <c r="O61" s="793"/>
    </row>
    <row r="62" spans="1:17" ht="14.15" customHeight="1">
      <c r="A62" s="793"/>
      <c r="B62" s="1634"/>
      <c r="C62" s="864" t="s">
        <v>242</v>
      </c>
      <c r="D62" s="855"/>
      <c r="E62" s="856"/>
      <c r="F62" s="865" t="str">
        <f t="shared" si="0"/>
        <v xml:space="preserve"> </v>
      </c>
      <c r="G62" s="866"/>
      <c r="H62" s="867" t="str">
        <f t="shared" si="1"/>
        <v xml:space="preserve"> </v>
      </c>
      <c r="I62" s="868" t="str">
        <f t="shared" si="2"/>
        <v xml:space="preserve"> </v>
      </c>
      <c r="J62" s="869" t="str">
        <f t="shared" si="3"/>
        <v xml:space="preserve"> </v>
      </c>
      <c r="K62" s="870" t="str">
        <f t="shared" si="4"/>
        <v xml:space="preserve"> </v>
      </c>
      <c r="L62" s="871" t="str">
        <f t="shared" si="5"/>
        <v xml:space="preserve"> </v>
      </c>
      <c r="M62" s="872"/>
      <c r="N62" s="873">
        <f t="shared" si="6"/>
        <v>0</v>
      </c>
      <c r="O62" s="793"/>
    </row>
    <row r="63" spans="1:17" ht="14.15" customHeight="1">
      <c r="A63" s="793"/>
      <c r="B63" s="1634"/>
      <c r="C63" s="864" t="s">
        <v>243</v>
      </c>
      <c r="D63" s="855"/>
      <c r="E63" s="856"/>
      <c r="F63" s="865" t="str">
        <f t="shared" si="0"/>
        <v xml:space="preserve"> </v>
      </c>
      <c r="G63" s="866"/>
      <c r="H63" s="867" t="str">
        <f t="shared" si="1"/>
        <v xml:space="preserve"> </v>
      </c>
      <c r="I63" s="868" t="str">
        <f t="shared" si="2"/>
        <v xml:space="preserve"> </v>
      </c>
      <c r="J63" s="869" t="str">
        <f t="shared" ref="J63:J126" si="7">IF(MIN(I53:I73)=0," ",MIN(I53:I73))</f>
        <v xml:space="preserve"> </v>
      </c>
      <c r="K63" s="870" t="str">
        <f t="shared" si="4"/>
        <v xml:space="preserve"> </v>
      </c>
      <c r="L63" s="871" t="str">
        <f t="shared" si="5"/>
        <v xml:space="preserve"> </v>
      </c>
      <c r="M63" s="872"/>
      <c r="N63" s="873">
        <f t="shared" si="6"/>
        <v>0</v>
      </c>
      <c r="O63" s="793"/>
    </row>
    <row r="64" spans="1:17" ht="14.15" customHeight="1">
      <c r="A64" s="793"/>
      <c r="B64" s="1634"/>
      <c r="C64" s="864" t="s">
        <v>244</v>
      </c>
      <c r="D64" s="855"/>
      <c r="E64" s="856"/>
      <c r="F64" s="865" t="str">
        <f t="shared" si="0"/>
        <v xml:space="preserve"> </v>
      </c>
      <c r="G64" s="866"/>
      <c r="H64" s="867" t="str">
        <f t="shared" si="1"/>
        <v xml:space="preserve"> </v>
      </c>
      <c r="I64" s="868" t="str">
        <f t="shared" si="2"/>
        <v xml:space="preserve"> </v>
      </c>
      <c r="J64" s="869" t="str">
        <f t="shared" si="7"/>
        <v xml:space="preserve"> </v>
      </c>
      <c r="K64" s="870" t="str">
        <f t="shared" si="4"/>
        <v xml:space="preserve"> </v>
      </c>
      <c r="L64" s="871" t="str">
        <f t="shared" si="5"/>
        <v xml:space="preserve"> </v>
      </c>
      <c r="M64" s="872"/>
      <c r="N64" s="873">
        <f t="shared" si="6"/>
        <v>0</v>
      </c>
      <c r="O64" s="793"/>
    </row>
    <row r="65" spans="1:15" ht="14.15" customHeight="1">
      <c r="A65" s="793"/>
      <c r="B65" s="1633" t="s">
        <v>64</v>
      </c>
      <c r="C65" s="864" t="s">
        <v>245</v>
      </c>
      <c r="D65" s="855"/>
      <c r="E65" s="856"/>
      <c r="F65" s="865" t="str">
        <f t="shared" si="0"/>
        <v xml:space="preserve"> </v>
      </c>
      <c r="G65" s="866"/>
      <c r="H65" s="867" t="str">
        <f t="shared" si="1"/>
        <v xml:space="preserve"> </v>
      </c>
      <c r="I65" s="868" t="str">
        <f t="shared" si="2"/>
        <v xml:space="preserve"> </v>
      </c>
      <c r="J65" s="869" t="str">
        <f t="shared" si="7"/>
        <v xml:space="preserve"> </v>
      </c>
      <c r="K65" s="870" t="str">
        <f t="shared" si="4"/>
        <v xml:space="preserve"> </v>
      </c>
      <c r="L65" s="871" t="str">
        <f t="shared" si="5"/>
        <v xml:space="preserve"> </v>
      </c>
      <c r="M65" s="872"/>
      <c r="N65" s="873">
        <f t="shared" si="6"/>
        <v>0</v>
      </c>
      <c r="O65" s="793"/>
    </row>
    <row r="66" spans="1:15" ht="14.15" customHeight="1">
      <c r="A66" s="793"/>
      <c r="B66" s="1633"/>
      <c r="C66" s="864" t="s">
        <v>246</v>
      </c>
      <c r="D66" s="855"/>
      <c r="E66" s="856"/>
      <c r="F66" s="865" t="str">
        <f t="shared" si="0"/>
        <v xml:space="preserve"> </v>
      </c>
      <c r="G66" s="866"/>
      <c r="H66" s="867" t="str">
        <f t="shared" si="1"/>
        <v xml:space="preserve"> </v>
      </c>
      <c r="I66" s="868" t="str">
        <f t="shared" si="2"/>
        <v xml:space="preserve"> </v>
      </c>
      <c r="J66" s="869" t="str">
        <f t="shared" si="7"/>
        <v xml:space="preserve"> </v>
      </c>
      <c r="K66" s="870" t="str">
        <f t="shared" si="4"/>
        <v xml:space="preserve"> </v>
      </c>
      <c r="L66" s="871" t="str">
        <f t="shared" si="5"/>
        <v xml:space="preserve"> </v>
      </c>
      <c r="M66" s="872"/>
      <c r="N66" s="873">
        <f t="shared" si="6"/>
        <v>0</v>
      </c>
      <c r="O66" s="793"/>
    </row>
    <row r="67" spans="1:15" ht="14.15" customHeight="1">
      <c r="A67" s="793"/>
      <c r="B67" s="1633"/>
      <c r="C67" s="864" t="s">
        <v>247</v>
      </c>
      <c r="D67" s="855"/>
      <c r="E67" s="856"/>
      <c r="F67" s="865" t="str">
        <f t="shared" si="0"/>
        <v xml:space="preserve"> </v>
      </c>
      <c r="G67" s="866"/>
      <c r="H67" s="867" t="str">
        <f t="shared" si="1"/>
        <v xml:space="preserve"> </v>
      </c>
      <c r="I67" s="868" t="str">
        <f t="shared" si="2"/>
        <v xml:space="preserve"> </v>
      </c>
      <c r="J67" s="869" t="str">
        <f t="shared" si="7"/>
        <v xml:space="preserve"> </v>
      </c>
      <c r="K67" s="870" t="str">
        <f t="shared" si="4"/>
        <v xml:space="preserve"> </v>
      </c>
      <c r="L67" s="871" t="str">
        <f t="shared" si="5"/>
        <v xml:space="preserve"> </v>
      </c>
      <c r="M67" s="872"/>
      <c r="N67" s="873">
        <f t="shared" si="6"/>
        <v>0</v>
      </c>
      <c r="O67" s="793"/>
    </row>
    <row r="68" spans="1:15" ht="14.15" customHeight="1">
      <c r="A68" s="793"/>
      <c r="B68" s="1633"/>
      <c r="C68" s="864" t="s">
        <v>248</v>
      </c>
      <c r="D68" s="855"/>
      <c r="E68" s="856"/>
      <c r="F68" s="865" t="str">
        <f t="shared" si="0"/>
        <v xml:space="preserve"> </v>
      </c>
      <c r="G68" s="866"/>
      <c r="H68" s="867" t="str">
        <f t="shared" si="1"/>
        <v xml:space="preserve"> </v>
      </c>
      <c r="I68" s="868" t="str">
        <f t="shared" si="2"/>
        <v xml:space="preserve"> </v>
      </c>
      <c r="J68" s="869" t="str">
        <f t="shared" si="7"/>
        <v xml:space="preserve"> </v>
      </c>
      <c r="K68" s="870" t="str">
        <f t="shared" si="4"/>
        <v xml:space="preserve"> </v>
      </c>
      <c r="L68" s="871" t="str">
        <f t="shared" si="5"/>
        <v xml:space="preserve"> </v>
      </c>
      <c r="M68" s="872"/>
      <c r="N68" s="873">
        <f t="shared" si="6"/>
        <v>0</v>
      </c>
      <c r="O68" s="793"/>
    </row>
    <row r="69" spans="1:15" ht="14.15" customHeight="1">
      <c r="A69" s="793"/>
      <c r="B69" s="1633"/>
      <c r="C69" s="864" t="s">
        <v>249</v>
      </c>
      <c r="D69" s="855"/>
      <c r="E69" s="856"/>
      <c r="F69" s="865" t="str">
        <f t="shared" si="0"/>
        <v xml:space="preserve"> </v>
      </c>
      <c r="G69" s="866"/>
      <c r="H69" s="867" t="str">
        <f t="shared" si="1"/>
        <v xml:space="preserve"> </v>
      </c>
      <c r="I69" s="868" t="str">
        <f t="shared" si="2"/>
        <v xml:space="preserve"> </v>
      </c>
      <c r="J69" s="869" t="str">
        <f t="shared" si="7"/>
        <v xml:space="preserve"> </v>
      </c>
      <c r="K69" s="870" t="str">
        <f t="shared" si="4"/>
        <v xml:space="preserve"> </v>
      </c>
      <c r="L69" s="871" t="str">
        <f t="shared" si="5"/>
        <v xml:space="preserve"> </v>
      </c>
      <c r="M69" s="872"/>
      <c r="N69" s="873">
        <f t="shared" si="6"/>
        <v>0</v>
      </c>
      <c r="O69" s="793"/>
    </row>
    <row r="70" spans="1:15" ht="14.15" customHeight="1">
      <c r="A70" s="793"/>
      <c r="B70" s="1633"/>
      <c r="C70" s="864" t="s">
        <v>250</v>
      </c>
      <c r="D70" s="855"/>
      <c r="E70" s="856"/>
      <c r="F70" s="865" t="str">
        <f t="shared" si="0"/>
        <v xml:space="preserve"> </v>
      </c>
      <c r="G70" s="866"/>
      <c r="H70" s="867" t="str">
        <f t="shared" si="1"/>
        <v xml:space="preserve"> </v>
      </c>
      <c r="I70" s="868" t="str">
        <f t="shared" si="2"/>
        <v xml:space="preserve"> </v>
      </c>
      <c r="J70" s="869" t="str">
        <f t="shared" si="7"/>
        <v xml:space="preserve"> </v>
      </c>
      <c r="K70" s="870" t="str">
        <f t="shared" si="4"/>
        <v xml:space="preserve"> </v>
      </c>
      <c r="L70" s="871" t="str">
        <f t="shared" si="5"/>
        <v xml:space="preserve"> </v>
      </c>
      <c r="M70" s="872"/>
      <c r="N70" s="873">
        <f t="shared" si="6"/>
        <v>0</v>
      </c>
      <c r="O70" s="793"/>
    </row>
    <row r="71" spans="1:15" ht="14.15" customHeight="1">
      <c r="A71" s="793"/>
      <c r="B71" s="1633"/>
      <c r="C71" s="864" t="s">
        <v>251</v>
      </c>
      <c r="D71" s="855"/>
      <c r="E71" s="856"/>
      <c r="F71" s="865" t="str">
        <f t="shared" si="0"/>
        <v xml:space="preserve"> </v>
      </c>
      <c r="G71" s="866"/>
      <c r="H71" s="867" t="str">
        <f t="shared" si="1"/>
        <v xml:space="preserve"> </v>
      </c>
      <c r="I71" s="868" t="str">
        <f t="shared" si="2"/>
        <v xml:space="preserve"> </v>
      </c>
      <c r="J71" s="869" t="str">
        <f t="shared" si="7"/>
        <v xml:space="preserve"> </v>
      </c>
      <c r="K71" s="870" t="str">
        <f t="shared" si="4"/>
        <v xml:space="preserve"> </v>
      </c>
      <c r="L71" s="871" t="str">
        <f t="shared" si="5"/>
        <v xml:space="preserve"> </v>
      </c>
      <c r="M71" s="872"/>
      <c r="N71" s="873">
        <f t="shared" si="6"/>
        <v>0</v>
      </c>
      <c r="O71" s="793"/>
    </row>
    <row r="72" spans="1:15" ht="14.15" customHeight="1">
      <c r="A72" s="793"/>
      <c r="B72" s="874"/>
      <c r="C72" s="864" t="s">
        <v>252</v>
      </c>
      <c r="D72" s="855"/>
      <c r="E72" s="856"/>
      <c r="F72" s="865" t="str">
        <f t="shared" si="0"/>
        <v xml:space="preserve"> </v>
      </c>
      <c r="G72" s="866"/>
      <c r="H72" s="867" t="str">
        <f t="shared" si="1"/>
        <v xml:space="preserve"> </v>
      </c>
      <c r="I72" s="868" t="str">
        <f t="shared" si="2"/>
        <v xml:space="preserve"> </v>
      </c>
      <c r="J72" s="869" t="str">
        <f t="shared" si="7"/>
        <v xml:space="preserve"> </v>
      </c>
      <c r="K72" s="870" t="str">
        <f t="shared" si="4"/>
        <v xml:space="preserve"> </v>
      </c>
      <c r="L72" s="871" t="str">
        <f t="shared" si="5"/>
        <v xml:space="preserve"> </v>
      </c>
      <c r="M72" s="872"/>
      <c r="N72" s="873">
        <f t="shared" si="6"/>
        <v>0</v>
      </c>
      <c r="O72" s="793"/>
    </row>
    <row r="73" spans="1:15" ht="14.15" customHeight="1">
      <c r="A73" s="793"/>
      <c r="B73" s="874"/>
      <c r="C73" s="864" t="s">
        <v>253</v>
      </c>
      <c r="D73" s="855"/>
      <c r="E73" s="856"/>
      <c r="F73" s="865" t="str">
        <f t="shared" si="0"/>
        <v xml:space="preserve"> </v>
      </c>
      <c r="G73" s="866"/>
      <c r="H73" s="867" t="str">
        <f t="shared" si="1"/>
        <v xml:space="preserve"> </v>
      </c>
      <c r="I73" s="868" t="str">
        <f t="shared" si="2"/>
        <v xml:space="preserve"> </v>
      </c>
      <c r="J73" s="869" t="str">
        <f t="shared" si="7"/>
        <v xml:space="preserve"> </v>
      </c>
      <c r="K73" s="870" t="str">
        <f t="shared" si="4"/>
        <v xml:space="preserve"> </v>
      </c>
      <c r="L73" s="871" t="str">
        <f t="shared" si="5"/>
        <v xml:space="preserve"> </v>
      </c>
      <c r="M73" s="872"/>
      <c r="N73" s="873">
        <f t="shared" si="6"/>
        <v>0</v>
      </c>
      <c r="O73" s="793"/>
    </row>
    <row r="74" spans="1:15" ht="14.15" customHeight="1">
      <c r="A74" s="793"/>
      <c r="B74" s="874"/>
      <c r="C74" s="864" t="s">
        <v>254</v>
      </c>
      <c r="D74" s="855"/>
      <c r="E74" s="856"/>
      <c r="F74" s="865" t="str">
        <f t="shared" si="0"/>
        <v xml:space="preserve"> </v>
      </c>
      <c r="G74" s="866"/>
      <c r="H74" s="867" t="str">
        <f t="shared" si="1"/>
        <v xml:space="preserve"> </v>
      </c>
      <c r="I74" s="868" t="str">
        <f t="shared" si="2"/>
        <v xml:space="preserve"> </v>
      </c>
      <c r="J74" s="869" t="str">
        <f t="shared" si="7"/>
        <v xml:space="preserve"> </v>
      </c>
      <c r="K74" s="870" t="str">
        <f t="shared" si="4"/>
        <v xml:space="preserve"> </v>
      </c>
      <c r="L74" s="871" t="str">
        <f t="shared" si="5"/>
        <v xml:space="preserve"> </v>
      </c>
      <c r="M74" s="872"/>
      <c r="N74" s="873">
        <f t="shared" si="6"/>
        <v>0</v>
      </c>
      <c r="O74" s="793"/>
    </row>
    <row r="75" spans="1:15" ht="14.15" customHeight="1">
      <c r="A75" s="793"/>
      <c r="B75" s="874"/>
      <c r="C75" s="864" t="s">
        <v>255</v>
      </c>
      <c r="D75" s="855"/>
      <c r="E75" s="856"/>
      <c r="F75" s="865" t="str">
        <f t="shared" si="0"/>
        <v xml:space="preserve"> </v>
      </c>
      <c r="G75" s="866"/>
      <c r="H75" s="867" t="str">
        <f t="shared" si="1"/>
        <v xml:space="preserve"> </v>
      </c>
      <c r="I75" s="868" t="str">
        <f t="shared" si="2"/>
        <v xml:space="preserve"> </v>
      </c>
      <c r="J75" s="869" t="str">
        <f t="shared" si="7"/>
        <v xml:space="preserve"> </v>
      </c>
      <c r="K75" s="870" t="str">
        <f t="shared" si="4"/>
        <v xml:space="preserve"> </v>
      </c>
      <c r="L75" s="871" t="str">
        <f t="shared" si="5"/>
        <v xml:space="preserve"> </v>
      </c>
      <c r="M75" s="872"/>
      <c r="N75" s="873">
        <f t="shared" si="6"/>
        <v>0</v>
      </c>
      <c r="O75" s="793"/>
    </row>
    <row r="76" spans="1:15" ht="14.15" customHeight="1">
      <c r="A76" s="793"/>
      <c r="B76" s="874"/>
      <c r="C76" s="864" t="s">
        <v>256</v>
      </c>
      <c r="D76" s="855"/>
      <c r="E76" s="856"/>
      <c r="F76" s="865" t="str">
        <f t="shared" si="0"/>
        <v xml:space="preserve"> </v>
      </c>
      <c r="G76" s="866"/>
      <c r="H76" s="867" t="str">
        <f t="shared" si="1"/>
        <v xml:space="preserve"> </v>
      </c>
      <c r="I76" s="868" t="str">
        <f t="shared" si="2"/>
        <v xml:space="preserve"> </v>
      </c>
      <c r="J76" s="869" t="str">
        <f t="shared" si="7"/>
        <v xml:space="preserve"> </v>
      </c>
      <c r="K76" s="870" t="str">
        <f t="shared" si="4"/>
        <v xml:space="preserve"> </v>
      </c>
      <c r="L76" s="871" t="str">
        <f t="shared" si="5"/>
        <v xml:space="preserve"> </v>
      </c>
      <c r="M76" s="872"/>
      <c r="N76" s="873">
        <f t="shared" si="6"/>
        <v>0</v>
      </c>
      <c r="O76" s="793"/>
    </row>
    <row r="77" spans="1:15" ht="14.15" customHeight="1">
      <c r="A77" s="793"/>
      <c r="B77" s="874"/>
      <c r="C77" s="864" t="s">
        <v>257</v>
      </c>
      <c r="D77" s="855"/>
      <c r="E77" s="856"/>
      <c r="F77" s="865" t="str">
        <f t="shared" si="0"/>
        <v xml:space="preserve"> </v>
      </c>
      <c r="G77" s="866"/>
      <c r="H77" s="867" t="str">
        <f t="shared" si="1"/>
        <v xml:space="preserve"> </v>
      </c>
      <c r="I77" s="868" t="str">
        <f t="shared" si="2"/>
        <v xml:space="preserve"> </v>
      </c>
      <c r="J77" s="869" t="str">
        <f t="shared" si="7"/>
        <v xml:space="preserve"> </v>
      </c>
      <c r="K77" s="870" t="str">
        <f t="shared" si="4"/>
        <v xml:space="preserve"> </v>
      </c>
      <c r="L77" s="871" t="str">
        <f t="shared" si="5"/>
        <v xml:space="preserve"> </v>
      </c>
      <c r="M77" s="872"/>
      <c r="N77" s="873">
        <f t="shared" si="6"/>
        <v>0</v>
      </c>
      <c r="O77" s="793"/>
    </row>
    <row r="78" spans="1:15" ht="14.15" customHeight="1">
      <c r="A78" s="793"/>
      <c r="B78" s="874"/>
      <c r="C78" s="864" t="s">
        <v>258</v>
      </c>
      <c r="D78" s="855"/>
      <c r="E78" s="856"/>
      <c r="F78" s="865" t="str">
        <f t="shared" si="0"/>
        <v xml:space="preserve"> </v>
      </c>
      <c r="G78" s="866"/>
      <c r="H78" s="867" t="str">
        <f t="shared" si="1"/>
        <v xml:space="preserve"> </v>
      </c>
      <c r="I78" s="868" t="str">
        <f t="shared" si="2"/>
        <v xml:space="preserve"> </v>
      </c>
      <c r="J78" s="869" t="str">
        <f t="shared" si="7"/>
        <v xml:space="preserve"> </v>
      </c>
      <c r="K78" s="870" t="str">
        <f t="shared" si="4"/>
        <v xml:space="preserve"> </v>
      </c>
      <c r="L78" s="871" t="str">
        <f t="shared" si="5"/>
        <v xml:space="preserve"> </v>
      </c>
      <c r="M78" s="872"/>
      <c r="N78" s="873">
        <f t="shared" si="6"/>
        <v>0</v>
      </c>
      <c r="O78" s="793"/>
    </row>
    <row r="79" spans="1:15" ht="14.15" customHeight="1">
      <c r="A79" s="793"/>
      <c r="B79" s="874"/>
      <c r="C79" s="864" t="s">
        <v>259</v>
      </c>
      <c r="D79" s="855"/>
      <c r="E79" s="856"/>
      <c r="F79" s="865" t="str">
        <f t="shared" si="0"/>
        <v xml:space="preserve"> </v>
      </c>
      <c r="G79" s="866"/>
      <c r="H79" s="867" t="str">
        <f t="shared" si="1"/>
        <v xml:space="preserve"> </v>
      </c>
      <c r="I79" s="868" t="str">
        <f t="shared" si="2"/>
        <v xml:space="preserve"> </v>
      </c>
      <c r="J79" s="869" t="str">
        <f t="shared" si="7"/>
        <v xml:space="preserve"> </v>
      </c>
      <c r="K79" s="870" t="str">
        <f t="shared" si="4"/>
        <v xml:space="preserve"> </v>
      </c>
      <c r="L79" s="871" t="str">
        <f t="shared" si="5"/>
        <v xml:space="preserve"> </v>
      </c>
      <c r="M79" s="872"/>
      <c r="N79" s="873">
        <f t="shared" si="6"/>
        <v>0</v>
      </c>
      <c r="O79" s="793"/>
    </row>
    <row r="80" spans="1:15" ht="14.15" customHeight="1">
      <c r="A80" s="793"/>
      <c r="B80" s="874"/>
      <c r="C80" s="864" t="s">
        <v>260</v>
      </c>
      <c r="D80" s="855"/>
      <c r="E80" s="856"/>
      <c r="F80" s="865" t="str">
        <f t="shared" si="0"/>
        <v xml:space="preserve"> </v>
      </c>
      <c r="G80" s="866"/>
      <c r="H80" s="867" t="str">
        <f t="shared" si="1"/>
        <v xml:space="preserve"> </v>
      </c>
      <c r="I80" s="868" t="str">
        <f t="shared" si="2"/>
        <v xml:space="preserve"> </v>
      </c>
      <c r="J80" s="869" t="str">
        <f t="shared" si="7"/>
        <v xml:space="preserve"> </v>
      </c>
      <c r="K80" s="870" t="str">
        <f t="shared" si="4"/>
        <v xml:space="preserve"> </v>
      </c>
      <c r="L80" s="871" t="str">
        <f t="shared" si="5"/>
        <v xml:space="preserve"> </v>
      </c>
      <c r="M80" s="872"/>
      <c r="N80" s="873">
        <f t="shared" si="6"/>
        <v>0</v>
      </c>
      <c r="O80" s="793"/>
    </row>
    <row r="81" spans="1:17" ht="14.15" customHeight="1">
      <c r="A81" s="793"/>
      <c r="B81" s="874"/>
      <c r="C81" s="864" t="s">
        <v>261</v>
      </c>
      <c r="D81" s="855"/>
      <c r="E81" s="856"/>
      <c r="F81" s="865" t="str">
        <f t="shared" si="0"/>
        <v xml:space="preserve"> </v>
      </c>
      <c r="G81" s="866"/>
      <c r="H81" s="867" t="str">
        <f t="shared" si="1"/>
        <v xml:space="preserve"> </v>
      </c>
      <c r="I81" s="868" t="str">
        <f t="shared" si="2"/>
        <v xml:space="preserve"> </v>
      </c>
      <c r="J81" s="869" t="str">
        <f t="shared" si="7"/>
        <v xml:space="preserve"> </v>
      </c>
      <c r="K81" s="870" t="str">
        <f t="shared" si="4"/>
        <v xml:space="preserve"> </v>
      </c>
      <c r="L81" s="871" t="str">
        <f t="shared" si="5"/>
        <v xml:space="preserve"> </v>
      </c>
      <c r="M81" s="872"/>
      <c r="N81" s="873">
        <f t="shared" si="6"/>
        <v>0</v>
      </c>
      <c r="O81" s="793"/>
    </row>
    <row r="82" spans="1:17" ht="14.15" customHeight="1">
      <c r="A82" s="793"/>
      <c r="B82" s="875"/>
      <c r="C82" s="864" t="s">
        <v>262</v>
      </c>
      <c r="D82" s="855"/>
      <c r="E82" s="856"/>
      <c r="F82" s="865" t="str">
        <f t="shared" si="0"/>
        <v xml:space="preserve"> </v>
      </c>
      <c r="G82" s="866"/>
      <c r="H82" s="867" t="str">
        <f t="shared" si="1"/>
        <v xml:space="preserve"> </v>
      </c>
      <c r="I82" s="868" t="str">
        <f t="shared" si="2"/>
        <v xml:space="preserve"> </v>
      </c>
      <c r="J82" s="869" t="str">
        <f t="shared" si="7"/>
        <v xml:space="preserve"> </v>
      </c>
      <c r="K82" s="870" t="str">
        <f t="shared" si="4"/>
        <v xml:space="preserve"> </v>
      </c>
      <c r="L82" s="871" t="str">
        <f t="shared" si="5"/>
        <v xml:space="preserve"> </v>
      </c>
      <c r="M82" s="872"/>
      <c r="N82" s="873">
        <f t="shared" si="6"/>
        <v>0</v>
      </c>
      <c r="O82" s="793"/>
    </row>
    <row r="83" spans="1:17" ht="14.15" customHeight="1">
      <c r="A83" s="793"/>
      <c r="B83" s="863"/>
      <c r="C83" s="864" t="s">
        <v>263</v>
      </c>
      <c r="D83" s="855"/>
      <c r="E83" s="856"/>
      <c r="F83" s="865" t="str">
        <f t="shared" si="0"/>
        <v xml:space="preserve"> </v>
      </c>
      <c r="G83" s="866"/>
      <c r="H83" s="867" t="str">
        <f t="shared" si="1"/>
        <v xml:space="preserve"> </v>
      </c>
      <c r="I83" s="868" t="str">
        <f t="shared" si="2"/>
        <v xml:space="preserve"> </v>
      </c>
      <c r="J83" s="869" t="str">
        <f t="shared" si="7"/>
        <v xml:space="preserve"> </v>
      </c>
      <c r="K83" s="870" t="str">
        <f t="shared" si="4"/>
        <v xml:space="preserve"> </v>
      </c>
      <c r="L83" s="871" t="str">
        <f t="shared" si="5"/>
        <v xml:space="preserve"> </v>
      </c>
      <c r="M83" s="872"/>
      <c r="N83" s="873">
        <f t="shared" si="6"/>
        <v>0</v>
      </c>
      <c r="O83" s="793"/>
      <c r="P83" s="1614"/>
      <c r="Q83" s="1614"/>
    </row>
    <row r="84" spans="1:17" ht="14.15" customHeight="1">
      <c r="A84" s="793"/>
      <c r="B84" s="874"/>
      <c r="C84" s="864" t="s">
        <v>264</v>
      </c>
      <c r="D84" s="855"/>
      <c r="E84" s="856"/>
      <c r="F84" s="865" t="str">
        <f t="shared" si="0"/>
        <v xml:space="preserve"> </v>
      </c>
      <c r="G84" s="866"/>
      <c r="H84" s="867" t="str">
        <f t="shared" si="1"/>
        <v xml:space="preserve"> </v>
      </c>
      <c r="I84" s="868" t="str">
        <f t="shared" si="2"/>
        <v xml:space="preserve"> </v>
      </c>
      <c r="J84" s="869" t="str">
        <f t="shared" si="7"/>
        <v xml:space="preserve"> </v>
      </c>
      <c r="K84" s="870" t="str">
        <f t="shared" si="4"/>
        <v xml:space="preserve"> </v>
      </c>
      <c r="L84" s="871" t="str">
        <f t="shared" si="5"/>
        <v xml:space="preserve"> </v>
      </c>
      <c r="M84" s="872"/>
      <c r="N84" s="873">
        <f t="shared" si="6"/>
        <v>0</v>
      </c>
      <c r="O84" s="793"/>
    </row>
    <row r="85" spans="1:17" ht="14.15" customHeight="1">
      <c r="A85" s="793"/>
      <c r="B85" s="874"/>
      <c r="C85" s="864" t="s">
        <v>265</v>
      </c>
      <c r="D85" s="855"/>
      <c r="E85" s="856"/>
      <c r="F85" s="865" t="str">
        <f t="shared" si="0"/>
        <v xml:space="preserve"> </v>
      </c>
      <c r="G85" s="866"/>
      <c r="H85" s="867" t="str">
        <f t="shared" si="1"/>
        <v xml:space="preserve"> </v>
      </c>
      <c r="I85" s="868" t="str">
        <f t="shared" si="2"/>
        <v xml:space="preserve"> </v>
      </c>
      <c r="J85" s="869" t="str">
        <f t="shared" si="7"/>
        <v xml:space="preserve"> </v>
      </c>
      <c r="K85" s="870" t="str">
        <f t="shared" si="4"/>
        <v xml:space="preserve"> </v>
      </c>
      <c r="L85" s="871" t="str">
        <f t="shared" si="5"/>
        <v xml:space="preserve"> </v>
      </c>
      <c r="M85" s="872"/>
      <c r="N85" s="873">
        <f t="shared" si="6"/>
        <v>0</v>
      </c>
      <c r="O85" s="793"/>
    </row>
    <row r="86" spans="1:17" ht="14.15" customHeight="1">
      <c r="A86" s="793"/>
      <c r="B86" s="874"/>
      <c r="C86" s="864" t="s">
        <v>266</v>
      </c>
      <c r="D86" s="855"/>
      <c r="E86" s="856"/>
      <c r="F86" s="865" t="str">
        <f t="shared" si="0"/>
        <v xml:space="preserve"> </v>
      </c>
      <c r="G86" s="866"/>
      <c r="H86" s="867" t="str">
        <f t="shared" si="1"/>
        <v xml:space="preserve"> </v>
      </c>
      <c r="I86" s="868" t="str">
        <f t="shared" si="2"/>
        <v xml:space="preserve"> </v>
      </c>
      <c r="J86" s="869" t="str">
        <f t="shared" si="7"/>
        <v xml:space="preserve"> </v>
      </c>
      <c r="K86" s="870" t="str">
        <f t="shared" si="4"/>
        <v xml:space="preserve"> </v>
      </c>
      <c r="L86" s="871" t="str">
        <f t="shared" si="5"/>
        <v xml:space="preserve"> </v>
      </c>
      <c r="M86" s="872"/>
      <c r="N86" s="873">
        <f t="shared" si="6"/>
        <v>0</v>
      </c>
      <c r="O86" s="793"/>
    </row>
    <row r="87" spans="1:17" ht="14.15" customHeight="1">
      <c r="A87" s="793"/>
      <c r="B87" s="874"/>
      <c r="C87" s="864" t="s">
        <v>267</v>
      </c>
      <c r="D87" s="855"/>
      <c r="E87" s="856"/>
      <c r="F87" s="865" t="str">
        <f t="shared" si="0"/>
        <v xml:space="preserve"> </v>
      </c>
      <c r="G87" s="866"/>
      <c r="H87" s="867" t="str">
        <f t="shared" si="1"/>
        <v xml:space="preserve"> </v>
      </c>
      <c r="I87" s="868" t="str">
        <f t="shared" si="2"/>
        <v xml:space="preserve"> </v>
      </c>
      <c r="J87" s="869" t="str">
        <f t="shared" si="7"/>
        <v xml:space="preserve"> </v>
      </c>
      <c r="K87" s="870" t="str">
        <f t="shared" si="4"/>
        <v xml:space="preserve"> </v>
      </c>
      <c r="L87" s="871" t="str">
        <f t="shared" si="5"/>
        <v xml:space="preserve"> </v>
      </c>
      <c r="M87" s="872"/>
      <c r="N87" s="873">
        <f t="shared" si="6"/>
        <v>0</v>
      </c>
      <c r="O87" s="793"/>
    </row>
    <row r="88" spans="1:17" ht="14.15" customHeight="1">
      <c r="A88" s="793"/>
      <c r="B88" s="874"/>
      <c r="C88" s="864" t="s">
        <v>268</v>
      </c>
      <c r="D88" s="855"/>
      <c r="E88" s="856"/>
      <c r="F88" s="865" t="str">
        <f t="shared" si="0"/>
        <v xml:space="preserve"> </v>
      </c>
      <c r="G88" s="866"/>
      <c r="H88" s="867" t="str">
        <f t="shared" si="1"/>
        <v xml:space="preserve"> </v>
      </c>
      <c r="I88" s="868" t="str">
        <f t="shared" si="2"/>
        <v xml:space="preserve"> </v>
      </c>
      <c r="J88" s="869" t="str">
        <f t="shared" si="7"/>
        <v xml:space="preserve"> </v>
      </c>
      <c r="K88" s="870" t="str">
        <f t="shared" si="4"/>
        <v xml:space="preserve"> </v>
      </c>
      <c r="L88" s="871" t="str">
        <f t="shared" si="5"/>
        <v xml:space="preserve"> </v>
      </c>
      <c r="M88" s="872"/>
      <c r="N88" s="873">
        <f t="shared" si="6"/>
        <v>0</v>
      </c>
      <c r="O88" s="793"/>
    </row>
    <row r="89" spans="1:17" ht="14.15" customHeight="1">
      <c r="A89" s="793"/>
      <c r="B89" s="874"/>
      <c r="C89" s="864" t="s">
        <v>269</v>
      </c>
      <c r="D89" s="855"/>
      <c r="E89" s="856"/>
      <c r="F89" s="865" t="str">
        <f t="shared" si="0"/>
        <v xml:space="preserve"> </v>
      </c>
      <c r="G89" s="866"/>
      <c r="H89" s="867" t="str">
        <f t="shared" si="1"/>
        <v xml:space="preserve"> </v>
      </c>
      <c r="I89" s="868" t="str">
        <f t="shared" si="2"/>
        <v xml:space="preserve"> </v>
      </c>
      <c r="J89" s="869" t="str">
        <f t="shared" si="7"/>
        <v xml:space="preserve"> </v>
      </c>
      <c r="K89" s="870" t="str">
        <f t="shared" si="4"/>
        <v xml:space="preserve"> </v>
      </c>
      <c r="L89" s="871" t="str">
        <f t="shared" si="5"/>
        <v xml:space="preserve"> </v>
      </c>
      <c r="M89" s="872"/>
      <c r="N89" s="873">
        <f t="shared" si="6"/>
        <v>0</v>
      </c>
      <c r="O89" s="793"/>
    </row>
    <row r="90" spans="1:17" ht="14.15" customHeight="1">
      <c r="A90" s="793"/>
      <c r="B90" s="874"/>
      <c r="C90" s="864" t="s">
        <v>270</v>
      </c>
      <c r="D90" s="855"/>
      <c r="E90" s="856"/>
      <c r="F90" s="865" t="str">
        <f t="shared" si="0"/>
        <v xml:space="preserve"> </v>
      </c>
      <c r="G90" s="866"/>
      <c r="H90" s="867" t="str">
        <f t="shared" si="1"/>
        <v xml:space="preserve"> </v>
      </c>
      <c r="I90" s="868" t="str">
        <f t="shared" si="2"/>
        <v xml:space="preserve"> </v>
      </c>
      <c r="J90" s="869" t="str">
        <f t="shared" si="7"/>
        <v xml:space="preserve"> </v>
      </c>
      <c r="K90" s="870" t="str">
        <f t="shared" si="4"/>
        <v xml:space="preserve"> </v>
      </c>
      <c r="L90" s="871" t="str">
        <f t="shared" si="5"/>
        <v xml:space="preserve"> </v>
      </c>
      <c r="M90" s="872"/>
      <c r="N90" s="873">
        <f t="shared" si="6"/>
        <v>0</v>
      </c>
      <c r="O90" s="793"/>
    </row>
    <row r="91" spans="1:17" ht="14.15" customHeight="1">
      <c r="A91" s="793"/>
      <c r="B91" s="874"/>
      <c r="C91" s="864" t="s">
        <v>271</v>
      </c>
      <c r="D91" s="855"/>
      <c r="E91" s="856"/>
      <c r="F91" s="865" t="str">
        <f t="shared" si="0"/>
        <v xml:space="preserve"> </v>
      </c>
      <c r="G91" s="866"/>
      <c r="H91" s="867" t="str">
        <f t="shared" si="1"/>
        <v xml:space="preserve"> </v>
      </c>
      <c r="I91" s="868" t="str">
        <f t="shared" si="2"/>
        <v xml:space="preserve"> </v>
      </c>
      <c r="J91" s="869" t="str">
        <f t="shared" si="7"/>
        <v xml:space="preserve"> </v>
      </c>
      <c r="K91" s="870" t="str">
        <f t="shared" si="4"/>
        <v xml:space="preserve"> </v>
      </c>
      <c r="L91" s="871" t="str">
        <f t="shared" si="5"/>
        <v xml:space="preserve"> </v>
      </c>
      <c r="M91" s="872"/>
      <c r="N91" s="873">
        <f t="shared" si="6"/>
        <v>0</v>
      </c>
      <c r="O91" s="793"/>
    </row>
    <row r="92" spans="1:17" ht="14.15" customHeight="1">
      <c r="A92" s="793"/>
      <c r="B92" s="1634" t="str">
        <f>IF(ISBLANK(H7)," ",H7)</f>
        <v xml:space="preserve"> </v>
      </c>
      <c r="C92" s="864" t="s">
        <v>272</v>
      </c>
      <c r="D92" s="855"/>
      <c r="E92" s="856"/>
      <c r="F92" s="865" t="str">
        <f t="shared" si="0"/>
        <v xml:space="preserve"> </v>
      </c>
      <c r="G92" s="866"/>
      <c r="H92" s="867" t="str">
        <f t="shared" si="1"/>
        <v xml:space="preserve"> </v>
      </c>
      <c r="I92" s="868" t="str">
        <f t="shared" si="2"/>
        <v xml:space="preserve"> </v>
      </c>
      <c r="J92" s="869" t="str">
        <f t="shared" si="7"/>
        <v xml:space="preserve"> </v>
      </c>
      <c r="K92" s="870" t="str">
        <f t="shared" si="4"/>
        <v xml:space="preserve"> </v>
      </c>
      <c r="L92" s="871" t="str">
        <f t="shared" si="5"/>
        <v xml:space="preserve"> </v>
      </c>
      <c r="M92" s="872"/>
      <c r="N92" s="873">
        <f t="shared" si="6"/>
        <v>0</v>
      </c>
      <c r="O92" s="793"/>
    </row>
    <row r="93" spans="1:17" ht="14.15" customHeight="1">
      <c r="A93" s="793"/>
      <c r="B93" s="1634"/>
      <c r="C93" s="864" t="s">
        <v>273</v>
      </c>
      <c r="D93" s="855"/>
      <c r="E93" s="856"/>
      <c r="F93" s="865" t="str">
        <f t="shared" si="0"/>
        <v xml:space="preserve"> </v>
      </c>
      <c r="G93" s="866"/>
      <c r="H93" s="867" t="str">
        <f t="shared" si="1"/>
        <v xml:space="preserve"> </v>
      </c>
      <c r="I93" s="868" t="str">
        <f t="shared" si="2"/>
        <v xml:space="preserve"> </v>
      </c>
      <c r="J93" s="869" t="str">
        <f t="shared" si="7"/>
        <v xml:space="preserve"> </v>
      </c>
      <c r="K93" s="870" t="str">
        <f t="shared" si="4"/>
        <v xml:space="preserve"> </v>
      </c>
      <c r="L93" s="871" t="str">
        <f t="shared" si="5"/>
        <v xml:space="preserve"> </v>
      </c>
      <c r="M93" s="872"/>
      <c r="N93" s="873">
        <f t="shared" si="6"/>
        <v>0</v>
      </c>
      <c r="O93" s="793"/>
    </row>
    <row r="94" spans="1:17" ht="14.15" customHeight="1">
      <c r="A94" s="793"/>
      <c r="B94" s="1634"/>
      <c r="C94" s="864" t="s">
        <v>274</v>
      </c>
      <c r="D94" s="855"/>
      <c r="E94" s="856"/>
      <c r="F94" s="865" t="str">
        <f t="shared" si="0"/>
        <v xml:space="preserve"> </v>
      </c>
      <c r="G94" s="866"/>
      <c r="H94" s="867" t="str">
        <f t="shared" si="1"/>
        <v xml:space="preserve"> </v>
      </c>
      <c r="I94" s="868" t="str">
        <f t="shared" si="2"/>
        <v xml:space="preserve"> </v>
      </c>
      <c r="J94" s="869" t="str">
        <f t="shared" si="7"/>
        <v xml:space="preserve"> </v>
      </c>
      <c r="K94" s="870" t="str">
        <f t="shared" si="4"/>
        <v xml:space="preserve"> </v>
      </c>
      <c r="L94" s="871" t="str">
        <f t="shared" si="5"/>
        <v xml:space="preserve"> </v>
      </c>
      <c r="M94" s="872"/>
      <c r="N94" s="873">
        <f t="shared" si="6"/>
        <v>0</v>
      </c>
      <c r="O94" s="793"/>
    </row>
    <row r="95" spans="1:17" ht="14.15" customHeight="1">
      <c r="A95" s="793"/>
      <c r="B95" s="1634"/>
      <c r="C95" s="864" t="s">
        <v>275</v>
      </c>
      <c r="D95" s="855"/>
      <c r="E95" s="856"/>
      <c r="F95" s="865" t="str">
        <f t="shared" si="0"/>
        <v xml:space="preserve"> </v>
      </c>
      <c r="G95" s="866"/>
      <c r="H95" s="867" t="str">
        <f t="shared" si="1"/>
        <v xml:space="preserve"> </v>
      </c>
      <c r="I95" s="868" t="str">
        <f t="shared" si="2"/>
        <v xml:space="preserve"> </v>
      </c>
      <c r="J95" s="869" t="str">
        <f t="shared" si="7"/>
        <v xml:space="preserve"> </v>
      </c>
      <c r="K95" s="870" t="str">
        <f t="shared" si="4"/>
        <v xml:space="preserve"> </v>
      </c>
      <c r="L95" s="871" t="str">
        <f t="shared" si="5"/>
        <v xml:space="preserve"> </v>
      </c>
      <c r="M95" s="872"/>
      <c r="N95" s="873">
        <f t="shared" si="6"/>
        <v>0</v>
      </c>
      <c r="O95" s="793"/>
    </row>
    <row r="96" spans="1:17" ht="14.15" customHeight="1">
      <c r="A96" s="793"/>
      <c r="B96" s="1633" t="s">
        <v>65</v>
      </c>
      <c r="C96" s="864" t="s">
        <v>276</v>
      </c>
      <c r="D96" s="855"/>
      <c r="E96" s="856"/>
      <c r="F96" s="865" t="str">
        <f t="shared" si="0"/>
        <v xml:space="preserve"> </v>
      </c>
      <c r="G96" s="866"/>
      <c r="H96" s="867" t="str">
        <f t="shared" si="1"/>
        <v xml:space="preserve"> </v>
      </c>
      <c r="I96" s="868" t="str">
        <f t="shared" si="2"/>
        <v xml:space="preserve"> </v>
      </c>
      <c r="J96" s="869" t="str">
        <f t="shared" si="7"/>
        <v xml:space="preserve"> </v>
      </c>
      <c r="K96" s="870" t="str">
        <f t="shared" si="4"/>
        <v xml:space="preserve"> </v>
      </c>
      <c r="L96" s="871" t="str">
        <f t="shared" si="5"/>
        <v xml:space="preserve"> </v>
      </c>
      <c r="M96" s="872"/>
      <c r="N96" s="873">
        <f t="shared" si="6"/>
        <v>0</v>
      </c>
      <c r="O96" s="793"/>
    </row>
    <row r="97" spans="1:15" ht="14.15" customHeight="1">
      <c r="A97" s="793"/>
      <c r="B97" s="1633"/>
      <c r="C97" s="864" t="s">
        <v>277</v>
      </c>
      <c r="D97" s="855"/>
      <c r="E97" s="856"/>
      <c r="F97" s="865" t="str">
        <f t="shared" si="0"/>
        <v xml:space="preserve"> </v>
      </c>
      <c r="G97" s="866"/>
      <c r="H97" s="867" t="str">
        <f t="shared" si="1"/>
        <v xml:space="preserve"> </v>
      </c>
      <c r="I97" s="868" t="str">
        <f t="shared" si="2"/>
        <v xml:space="preserve"> </v>
      </c>
      <c r="J97" s="869" t="str">
        <f t="shared" si="7"/>
        <v xml:space="preserve"> </v>
      </c>
      <c r="K97" s="870" t="str">
        <f t="shared" si="4"/>
        <v xml:space="preserve"> </v>
      </c>
      <c r="L97" s="871" t="str">
        <f t="shared" si="5"/>
        <v xml:space="preserve"> </v>
      </c>
      <c r="M97" s="872"/>
      <c r="N97" s="873">
        <f t="shared" si="6"/>
        <v>0</v>
      </c>
      <c r="O97" s="793"/>
    </row>
    <row r="98" spans="1:15" ht="14.15" customHeight="1">
      <c r="A98" s="793"/>
      <c r="B98" s="1633"/>
      <c r="C98" s="864" t="s">
        <v>278</v>
      </c>
      <c r="D98" s="855"/>
      <c r="E98" s="856"/>
      <c r="F98" s="865" t="str">
        <f t="shared" si="0"/>
        <v xml:space="preserve"> </v>
      </c>
      <c r="G98" s="866"/>
      <c r="H98" s="867" t="str">
        <f t="shared" si="1"/>
        <v xml:space="preserve"> </v>
      </c>
      <c r="I98" s="868" t="str">
        <f t="shared" si="2"/>
        <v xml:space="preserve"> </v>
      </c>
      <c r="J98" s="869" t="str">
        <f t="shared" si="7"/>
        <v xml:space="preserve"> </v>
      </c>
      <c r="K98" s="870" t="str">
        <f t="shared" si="4"/>
        <v xml:space="preserve"> </v>
      </c>
      <c r="L98" s="871" t="str">
        <f t="shared" si="5"/>
        <v xml:space="preserve"> </v>
      </c>
      <c r="M98" s="872"/>
      <c r="N98" s="873">
        <f t="shared" si="6"/>
        <v>0</v>
      </c>
      <c r="O98" s="793"/>
    </row>
    <row r="99" spans="1:15" ht="14.15" customHeight="1">
      <c r="A99" s="793"/>
      <c r="B99" s="1633"/>
      <c r="C99" s="864" t="s">
        <v>279</v>
      </c>
      <c r="D99" s="855"/>
      <c r="E99" s="856"/>
      <c r="F99" s="865" t="str">
        <f t="shared" si="0"/>
        <v xml:space="preserve"> </v>
      </c>
      <c r="G99" s="866"/>
      <c r="H99" s="867" t="str">
        <f t="shared" si="1"/>
        <v xml:space="preserve"> </v>
      </c>
      <c r="I99" s="868" t="str">
        <f t="shared" si="2"/>
        <v xml:space="preserve"> </v>
      </c>
      <c r="J99" s="869" t="str">
        <f t="shared" si="7"/>
        <v xml:space="preserve"> </v>
      </c>
      <c r="K99" s="870" t="str">
        <f t="shared" si="4"/>
        <v xml:space="preserve"> </v>
      </c>
      <c r="L99" s="871" t="str">
        <f t="shared" si="5"/>
        <v xml:space="preserve"> </v>
      </c>
      <c r="M99" s="872"/>
      <c r="N99" s="873">
        <f t="shared" si="6"/>
        <v>0</v>
      </c>
      <c r="O99" s="793"/>
    </row>
    <row r="100" spans="1:15" ht="14.15" customHeight="1">
      <c r="A100" s="793"/>
      <c r="B100" s="1633"/>
      <c r="C100" s="864" t="s">
        <v>280</v>
      </c>
      <c r="D100" s="855"/>
      <c r="E100" s="856"/>
      <c r="F100" s="865" t="str">
        <f t="shared" si="0"/>
        <v xml:space="preserve"> </v>
      </c>
      <c r="G100" s="866"/>
      <c r="H100" s="867" t="str">
        <f t="shared" si="1"/>
        <v xml:space="preserve"> </v>
      </c>
      <c r="I100" s="868" t="str">
        <f t="shared" si="2"/>
        <v xml:space="preserve"> </v>
      </c>
      <c r="J100" s="869" t="str">
        <f t="shared" si="7"/>
        <v xml:space="preserve"> </v>
      </c>
      <c r="K100" s="870" t="str">
        <f t="shared" si="4"/>
        <v xml:space="preserve"> </v>
      </c>
      <c r="L100" s="871" t="str">
        <f t="shared" si="5"/>
        <v xml:space="preserve"> </v>
      </c>
      <c r="M100" s="872"/>
      <c r="N100" s="873">
        <f t="shared" si="6"/>
        <v>0</v>
      </c>
      <c r="O100" s="793"/>
    </row>
    <row r="101" spans="1:15" ht="14.15" customHeight="1">
      <c r="A101" s="793"/>
      <c r="B101" s="1633"/>
      <c r="C101" s="864" t="s">
        <v>281</v>
      </c>
      <c r="D101" s="855"/>
      <c r="E101" s="856"/>
      <c r="F101" s="865" t="str">
        <f t="shared" si="0"/>
        <v xml:space="preserve"> </v>
      </c>
      <c r="G101" s="866"/>
      <c r="H101" s="867" t="str">
        <f t="shared" si="1"/>
        <v xml:space="preserve"> </v>
      </c>
      <c r="I101" s="868" t="str">
        <f t="shared" si="2"/>
        <v xml:space="preserve"> </v>
      </c>
      <c r="J101" s="869" t="str">
        <f t="shared" si="7"/>
        <v xml:space="preserve"> </v>
      </c>
      <c r="K101" s="870" t="str">
        <f t="shared" si="4"/>
        <v xml:space="preserve"> </v>
      </c>
      <c r="L101" s="871" t="str">
        <f t="shared" si="5"/>
        <v xml:space="preserve"> </v>
      </c>
      <c r="M101" s="872"/>
      <c r="N101" s="873">
        <f t="shared" si="6"/>
        <v>0</v>
      </c>
      <c r="O101" s="793"/>
    </row>
    <row r="102" spans="1:15" ht="14.15" customHeight="1">
      <c r="A102" s="793"/>
      <c r="B102" s="874"/>
      <c r="C102" s="864" t="s">
        <v>282</v>
      </c>
      <c r="D102" s="855"/>
      <c r="E102" s="856"/>
      <c r="F102" s="865" t="str">
        <f t="shared" si="0"/>
        <v xml:space="preserve"> </v>
      </c>
      <c r="G102" s="866"/>
      <c r="H102" s="867" t="str">
        <f t="shared" si="1"/>
        <v xml:space="preserve"> </v>
      </c>
      <c r="I102" s="868" t="str">
        <f t="shared" si="2"/>
        <v xml:space="preserve"> </v>
      </c>
      <c r="J102" s="869" t="str">
        <f t="shared" si="7"/>
        <v xml:space="preserve"> </v>
      </c>
      <c r="K102" s="870" t="str">
        <f t="shared" si="4"/>
        <v xml:space="preserve"> </v>
      </c>
      <c r="L102" s="871" t="str">
        <f t="shared" si="5"/>
        <v xml:space="preserve"> </v>
      </c>
      <c r="M102" s="872"/>
      <c r="N102" s="873">
        <f t="shared" si="6"/>
        <v>0</v>
      </c>
      <c r="O102" s="793"/>
    </row>
    <row r="103" spans="1:15" ht="14.15" customHeight="1">
      <c r="A103" s="793"/>
      <c r="B103" s="874"/>
      <c r="C103" s="864" t="s">
        <v>283</v>
      </c>
      <c r="D103" s="855"/>
      <c r="E103" s="856"/>
      <c r="F103" s="865" t="str">
        <f t="shared" si="0"/>
        <v xml:space="preserve"> </v>
      </c>
      <c r="G103" s="866"/>
      <c r="H103" s="867" t="str">
        <f t="shared" si="1"/>
        <v xml:space="preserve"> </v>
      </c>
      <c r="I103" s="868" t="str">
        <f t="shared" si="2"/>
        <v xml:space="preserve"> </v>
      </c>
      <c r="J103" s="869" t="str">
        <f t="shared" si="7"/>
        <v xml:space="preserve"> </v>
      </c>
      <c r="K103" s="870" t="str">
        <f t="shared" si="4"/>
        <v xml:space="preserve"> </v>
      </c>
      <c r="L103" s="871" t="str">
        <f t="shared" si="5"/>
        <v xml:space="preserve"> </v>
      </c>
      <c r="M103" s="872"/>
      <c r="N103" s="873">
        <f t="shared" si="6"/>
        <v>0</v>
      </c>
      <c r="O103" s="793"/>
    </row>
    <row r="104" spans="1:15" ht="14.15" customHeight="1">
      <c r="A104" s="793"/>
      <c r="B104" s="874"/>
      <c r="C104" s="864" t="s">
        <v>284</v>
      </c>
      <c r="D104" s="855"/>
      <c r="E104" s="856"/>
      <c r="F104" s="865" t="str">
        <f t="shared" si="0"/>
        <v xml:space="preserve"> </v>
      </c>
      <c r="G104" s="866"/>
      <c r="H104" s="867" t="str">
        <f t="shared" si="1"/>
        <v xml:space="preserve"> </v>
      </c>
      <c r="I104" s="868" t="str">
        <f t="shared" si="2"/>
        <v xml:space="preserve"> </v>
      </c>
      <c r="J104" s="869" t="str">
        <f t="shared" si="7"/>
        <v xml:space="preserve"> </v>
      </c>
      <c r="K104" s="870" t="str">
        <f t="shared" si="4"/>
        <v xml:space="preserve"> </v>
      </c>
      <c r="L104" s="871" t="str">
        <f t="shared" si="5"/>
        <v xml:space="preserve"> </v>
      </c>
      <c r="M104" s="872"/>
      <c r="N104" s="873">
        <f t="shared" si="6"/>
        <v>0</v>
      </c>
      <c r="O104" s="793"/>
    </row>
    <row r="105" spans="1:15" ht="14.15" customHeight="1">
      <c r="A105" s="793"/>
      <c r="B105" s="874"/>
      <c r="C105" s="864" t="s">
        <v>285</v>
      </c>
      <c r="D105" s="855"/>
      <c r="E105" s="856"/>
      <c r="F105" s="865" t="str">
        <f t="shared" si="0"/>
        <v xml:space="preserve"> </v>
      </c>
      <c r="G105" s="866"/>
      <c r="H105" s="867" t="str">
        <f t="shared" si="1"/>
        <v xml:space="preserve"> </v>
      </c>
      <c r="I105" s="868" t="str">
        <f t="shared" si="2"/>
        <v xml:space="preserve"> </v>
      </c>
      <c r="J105" s="869" t="str">
        <f t="shared" si="7"/>
        <v xml:space="preserve"> </v>
      </c>
      <c r="K105" s="870" t="str">
        <f t="shared" si="4"/>
        <v xml:space="preserve"> </v>
      </c>
      <c r="L105" s="871" t="str">
        <f t="shared" si="5"/>
        <v xml:space="preserve"> </v>
      </c>
      <c r="M105" s="872"/>
      <c r="N105" s="873">
        <f t="shared" si="6"/>
        <v>0</v>
      </c>
      <c r="O105" s="793"/>
    </row>
    <row r="106" spans="1:15" ht="14.15" customHeight="1">
      <c r="A106" s="793"/>
      <c r="B106" s="874"/>
      <c r="C106" s="864" t="s">
        <v>286</v>
      </c>
      <c r="D106" s="855"/>
      <c r="E106" s="856"/>
      <c r="F106" s="865" t="str">
        <f t="shared" si="0"/>
        <v xml:space="preserve"> </v>
      </c>
      <c r="G106" s="866"/>
      <c r="H106" s="867" t="str">
        <f t="shared" si="1"/>
        <v xml:space="preserve"> </v>
      </c>
      <c r="I106" s="868" t="str">
        <f t="shared" si="2"/>
        <v xml:space="preserve"> </v>
      </c>
      <c r="J106" s="869" t="str">
        <f t="shared" si="7"/>
        <v xml:space="preserve"> </v>
      </c>
      <c r="K106" s="870" t="str">
        <f t="shared" si="4"/>
        <v xml:space="preserve"> </v>
      </c>
      <c r="L106" s="871" t="str">
        <f t="shared" si="5"/>
        <v xml:space="preserve"> </v>
      </c>
      <c r="M106" s="872"/>
      <c r="N106" s="873">
        <f t="shared" si="6"/>
        <v>0</v>
      </c>
      <c r="O106" s="793"/>
    </row>
    <row r="107" spans="1:15" ht="14.15" customHeight="1">
      <c r="A107" s="793"/>
      <c r="B107" s="874"/>
      <c r="C107" s="864" t="s">
        <v>287</v>
      </c>
      <c r="D107" s="855"/>
      <c r="E107" s="856"/>
      <c r="F107" s="865" t="str">
        <f t="shared" si="0"/>
        <v xml:space="preserve"> </v>
      </c>
      <c r="G107" s="866"/>
      <c r="H107" s="867" t="str">
        <f t="shared" si="1"/>
        <v xml:space="preserve"> </v>
      </c>
      <c r="I107" s="868" t="str">
        <f t="shared" si="2"/>
        <v xml:space="preserve"> </v>
      </c>
      <c r="J107" s="869" t="str">
        <f t="shared" si="7"/>
        <v xml:space="preserve"> </v>
      </c>
      <c r="K107" s="870" t="str">
        <f t="shared" si="4"/>
        <v xml:space="preserve"> </v>
      </c>
      <c r="L107" s="871" t="str">
        <f t="shared" si="5"/>
        <v xml:space="preserve"> </v>
      </c>
      <c r="M107" s="872"/>
      <c r="N107" s="873">
        <f t="shared" si="6"/>
        <v>0</v>
      </c>
      <c r="O107" s="793"/>
    </row>
    <row r="108" spans="1:15" ht="14.15" customHeight="1">
      <c r="A108" s="793"/>
      <c r="B108" s="874"/>
      <c r="C108" s="864" t="s">
        <v>288</v>
      </c>
      <c r="D108" s="855"/>
      <c r="E108" s="856"/>
      <c r="F108" s="865" t="str">
        <f t="shared" si="0"/>
        <v xml:space="preserve"> </v>
      </c>
      <c r="G108" s="866"/>
      <c r="H108" s="867" t="str">
        <f t="shared" si="1"/>
        <v xml:space="preserve"> </v>
      </c>
      <c r="I108" s="868" t="str">
        <f t="shared" si="2"/>
        <v xml:space="preserve"> </v>
      </c>
      <c r="J108" s="869" t="str">
        <f t="shared" si="7"/>
        <v xml:space="preserve"> </v>
      </c>
      <c r="K108" s="870" t="str">
        <f t="shared" si="4"/>
        <v xml:space="preserve"> </v>
      </c>
      <c r="L108" s="871" t="str">
        <f t="shared" si="5"/>
        <v xml:space="preserve"> </v>
      </c>
      <c r="M108" s="872"/>
      <c r="N108" s="873">
        <f t="shared" si="6"/>
        <v>0</v>
      </c>
      <c r="O108" s="793"/>
    </row>
    <row r="109" spans="1:15" ht="14.15" customHeight="1">
      <c r="A109" s="793"/>
      <c r="B109" s="874"/>
      <c r="C109" s="864" t="s">
        <v>289</v>
      </c>
      <c r="D109" s="855"/>
      <c r="E109" s="856"/>
      <c r="F109" s="865" t="str">
        <f t="shared" si="0"/>
        <v xml:space="preserve"> </v>
      </c>
      <c r="G109" s="866"/>
      <c r="H109" s="867" t="str">
        <f t="shared" si="1"/>
        <v xml:space="preserve"> </v>
      </c>
      <c r="I109" s="868" t="str">
        <f t="shared" si="2"/>
        <v xml:space="preserve"> </v>
      </c>
      <c r="J109" s="869" t="str">
        <f t="shared" si="7"/>
        <v xml:space="preserve"> </v>
      </c>
      <c r="K109" s="870" t="str">
        <f t="shared" si="4"/>
        <v xml:space="preserve"> </v>
      </c>
      <c r="L109" s="871" t="str">
        <f t="shared" si="5"/>
        <v xml:space="preserve"> </v>
      </c>
      <c r="M109" s="872"/>
      <c r="N109" s="873">
        <f t="shared" si="6"/>
        <v>0</v>
      </c>
      <c r="O109" s="793"/>
    </row>
    <row r="110" spans="1:15" ht="14.15" customHeight="1">
      <c r="A110" s="793"/>
      <c r="B110" s="875"/>
      <c r="C110" s="864" t="s">
        <v>290</v>
      </c>
      <c r="D110" s="855"/>
      <c r="E110" s="856"/>
      <c r="F110" s="865" t="str">
        <f t="shared" si="0"/>
        <v xml:space="preserve"> </v>
      </c>
      <c r="G110" s="866"/>
      <c r="H110" s="867" t="str">
        <f t="shared" si="1"/>
        <v xml:space="preserve"> </v>
      </c>
      <c r="I110" s="868" t="str">
        <f t="shared" si="2"/>
        <v xml:space="preserve"> </v>
      </c>
      <c r="J110" s="869" t="str">
        <f t="shared" si="7"/>
        <v xml:space="preserve"> </v>
      </c>
      <c r="K110" s="870" t="str">
        <f t="shared" si="4"/>
        <v xml:space="preserve"> </v>
      </c>
      <c r="L110" s="871" t="str">
        <f t="shared" si="5"/>
        <v xml:space="preserve"> </v>
      </c>
      <c r="M110" s="872"/>
      <c r="N110" s="873">
        <f t="shared" si="6"/>
        <v>0</v>
      </c>
      <c r="O110" s="793"/>
    </row>
    <row r="111" spans="1:15" ht="14.15" customHeight="1">
      <c r="A111" s="793"/>
      <c r="B111" s="863"/>
      <c r="C111" s="864" t="s">
        <v>291</v>
      </c>
      <c r="D111" s="855"/>
      <c r="E111" s="856"/>
      <c r="F111" s="865" t="str">
        <f t="shared" si="0"/>
        <v xml:space="preserve"> </v>
      </c>
      <c r="G111" s="866"/>
      <c r="H111" s="867" t="str">
        <f t="shared" si="1"/>
        <v xml:space="preserve"> </v>
      </c>
      <c r="I111" s="868" t="str">
        <f t="shared" si="2"/>
        <v xml:space="preserve"> </v>
      </c>
      <c r="J111" s="869" t="str">
        <f t="shared" si="7"/>
        <v xml:space="preserve"> </v>
      </c>
      <c r="K111" s="870" t="str">
        <f t="shared" si="4"/>
        <v xml:space="preserve"> </v>
      </c>
      <c r="L111" s="871" t="str">
        <f t="shared" si="5"/>
        <v xml:space="preserve"> </v>
      </c>
      <c r="M111" s="872"/>
      <c r="N111" s="873">
        <f t="shared" si="6"/>
        <v>0</v>
      </c>
      <c r="O111" s="793"/>
    </row>
    <row r="112" spans="1:15" ht="14.15" customHeight="1">
      <c r="A112" s="793"/>
      <c r="B112" s="874"/>
      <c r="C112" s="864" t="s">
        <v>292</v>
      </c>
      <c r="D112" s="855"/>
      <c r="E112" s="856"/>
      <c r="F112" s="865" t="str">
        <f t="shared" si="0"/>
        <v xml:space="preserve"> </v>
      </c>
      <c r="G112" s="866"/>
      <c r="H112" s="867" t="str">
        <f t="shared" si="1"/>
        <v xml:space="preserve"> </v>
      </c>
      <c r="I112" s="868" t="str">
        <f t="shared" si="2"/>
        <v xml:space="preserve"> </v>
      </c>
      <c r="J112" s="869" t="str">
        <f t="shared" si="7"/>
        <v xml:space="preserve"> </v>
      </c>
      <c r="K112" s="870" t="str">
        <f t="shared" si="4"/>
        <v xml:space="preserve"> </v>
      </c>
      <c r="L112" s="871" t="str">
        <f t="shared" si="5"/>
        <v xml:space="preserve"> </v>
      </c>
      <c r="M112" s="872"/>
      <c r="N112" s="873">
        <f t="shared" si="6"/>
        <v>0</v>
      </c>
      <c r="O112" s="793"/>
    </row>
    <row r="113" spans="1:15" ht="14.15" customHeight="1">
      <c r="A113" s="793"/>
      <c r="B113" s="874"/>
      <c r="C113" s="864" t="s">
        <v>293</v>
      </c>
      <c r="D113" s="855"/>
      <c r="E113" s="856"/>
      <c r="F113" s="865" t="str">
        <f t="shared" si="0"/>
        <v xml:space="preserve"> </v>
      </c>
      <c r="G113" s="866"/>
      <c r="H113" s="867" t="str">
        <f t="shared" si="1"/>
        <v xml:space="preserve"> </v>
      </c>
      <c r="I113" s="868" t="str">
        <f t="shared" si="2"/>
        <v xml:space="preserve"> </v>
      </c>
      <c r="J113" s="869" t="str">
        <f t="shared" si="7"/>
        <v xml:space="preserve"> </v>
      </c>
      <c r="K113" s="870" t="str">
        <f t="shared" si="4"/>
        <v xml:space="preserve"> </v>
      </c>
      <c r="L113" s="871" t="str">
        <f t="shared" si="5"/>
        <v xml:space="preserve"> </v>
      </c>
      <c r="M113" s="872"/>
      <c r="N113" s="873">
        <f t="shared" si="6"/>
        <v>0</v>
      </c>
      <c r="O113" s="793"/>
    </row>
    <row r="114" spans="1:15" ht="14.15" customHeight="1">
      <c r="A114" s="793"/>
      <c r="B114" s="874"/>
      <c r="C114" s="864" t="s">
        <v>294</v>
      </c>
      <c r="D114" s="855"/>
      <c r="E114" s="856"/>
      <c r="F114" s="865" t="str">
        <f t="shared" si="0"/>
        <v xml:space="preserve"> </v>
      </c>
      <c r="G114" s="866"/>
      <c r="H114" s="867" t="str">
        <f t="shared" si="1"/>
        <v xml:space="preserve"> </v>
      </c>
      <c r="I114" s="868" t="str">
        <f t="shared" si="2"/>
        <v xml:space="preserve"> </v>
      </c>
      <c r="J114" s="869" t="str">
        <f t="shared" si="7"/>
        <v xml:space="preserve"> </v>
      </c>
      <c r="K114" s="870" t="str">
        <f t="shared" si="4"/>
        <v xml:space="preserve"> </v>
      </c>
      <c r="L114" s="871" t="str">
        <f t="shared" si="5"/>
        <v xml:space="preserve"> </v>
      </c>
      <c r="M114" s="872"/>
      <c r="N114" s="873">
        <f t="shared" si="6"/>
        <v>0</v>
      </c>
      <c r="O114" s="793"/>
    </row>
    <row r="115" spans="1:15" ht="14.15" customHeight="1">
      <c r="A115" s="793"/>
      <c r="B115" s="874"/>
      <c r="C115" s="864" t="s">
        <v>295</v>
      </c>
      <c r="D115" s="855"/>
      <c r="E115" s="856"/>
      <c r="F115" s="865" t="str">
        <f t="shared" si="0"/>
        <v xml:space="preserve"> </v>
      </c>
      <c r="G115" s="866"/>
      <c r="H115" s="867" t="str">
        <f t="shared" si="1"/>
        <v xml:space="preserve"> </v>
      </c>
      <c r="I115" s="868" t="str">
        <f t="shared" si="2"/>
        <v xml:space="preserve"> </v>
      </c>
      <c r="J115" s="869" t="str">
        <f t="shared" si="7"/>
        <v xml:space="preserve"> </v>
      </c>
      <c r="K115" s="870" t="str">
        <f t="shared" si="4"/>
        <v xml:space="preserve"> </v>
      </c>
      <c r="L115" s="871" t="str">
        <f t="shared" si="5"/>
        <v xml:space="preserve"> </v>
      </c>
      <c r="M115" s="872"/>
      <c r="N115" s="873">
        <f t="shared" si="6"/>
        <v>0</v>
      </c>
      <c r="O115" s="793"/>
    </row>
    <row r="116" spans="1:15" ht="14.15" customHeight="1">
      <c r="A116" s="793"/>
      <c r="B116" s="874"/>
      <c r="C116" s="864" t="s">
        <v>296</v>
      </c>
      <c r="D116" s="855"/>
      <c r="E116" s="856"/>
      <c r="F116" s="865" t="str">
        <f t="shared" ref="F116:F179" si="8">IF(AND(NOT(ISBLANK(D116)),NOT(ISBLANK(E116)),NOT(ISBLANK(D115)),NOT(ISBLANK(E115))),24-D115-(E115/60)+D116+(E116/60)," ")</f>
        <v xml:space="preserve"> </v>
      </c>
      <c r="G116" s="866"/>
      <c r="H116" s="867" t="str">
        <f t="shared" ref="H116:H179" si="9">IF(AND(NOT(ISBLANK(D116)),NOT(ISBLANK(E116)),G116&gt;0),G116/F116*24," ")</f>
        <v xml:space="preserve"> </v>
      </c>
      <c r="I116" s="868" t="str">
        <f t="shared" ref="I116:I179" si="10">IF(OR(ISBLANK(G116),N116=0,H116&lt;0.8*N116)," ",H116)</f>
        <v xml:space="preserve"> </v>
      </c>
      <c r="J116" s="869" t="str">
        <f t="shared" si="7"/>
        <v xml:space="preserve"> </v>
      </c>
      <c r="K116" s="870" t="str">
        <f t="shared" ref="K116:K179" si="11">IF(J116=" "," ",J116*1.2)</f>
        <v xml:space="preserve"> </v>
      </c>
      <c r="L116" s="871" t="str">
        <f t="shared" ref="L116:L179" si="12">IF(AND(I116&lt;=K116,M116&lt;&gt;"Ja"),I116," ")</f>
        <v xml:space="preserve"> </v>
      </c>
      <c r="M116" s="872"/>
      <c r="N116" s="873">
        <f t="shared" ref="N116:N179" si="13">IF(AND(ISBLANK($I$20),ISBLANK($I$23),ISBLANK($I$26),ISBLANK($I$31),ISBLANK($I$38)),0,IF(SUM($I$20*(100-$I$21)/100,$I$23*(100-$I$24)/100,$I$26,$I$31)&gt;0,($I$20*(100-$I$21)/100+$I$23*(100-$I$24)/100+$I$26+$I$31)/365,$I$38/365))</f>
        <v>0</v>
      </c>
      <c r="O116" s="793"/>
    </row>
    <row r="117" spans="1:15" ht="14.15" customHeight="1">
      <c r="A117" s="793"/>
      <c r="B117" s="874"/>
      <c r="C117" s="864" t="s">
        <v>297</v>
      </c>
      <c r="D117" s="855"/>
      <c r="E117" s="856"/>
      <c r="F117" s="865" t="str">
        <f t="shared" si="8"/>
        <v xml:space="preserve"> </v>
      </c>
      <c r="G117" s="866"/>
      <c r="H117" s="867" t="str">
        <f t="shared" si="9"/>
        <v xml:space="preserve"> </v>
      </c>
      <c r="I117" s="868" t="str">
        <f t="shared" si="10"/>
        <v xml:space="preserve"> </v>
      </c>
      <c r="J117" s="869" t="str">
        <f t="shared" si="7"/>
        <v xml:space="preserve"> </v>
      </c>
      <c r="K117" s="870" t="str">
        <f t="shared" si="11"/>
        <v xml:space="preserve"> </v>
      </c>
      <c r="L117" s="871" t="str">
        <f t="shared" si="12"/>
        <v xml:space="preserve"> </v>
      </c>
      <c r="M117" s="872"/>
      <c r="N117" s="873">
        <f t="shared" si="13"/>
        <v>0</v>
      </c>
      <c r="O117" s="793"/>
    </row>
    <row r="118" spans="1:15" ht="14.15" customHeight="1">
      <c r="A118" s="793"/>
      <c r="B118" s="874"/>
      <c r="C118" s="864" t="s">
        <v>298</v>
      </c>
      <c r="D118" s="855"/>
      <c r="E118" s="856"/>
      <c r="F118" s="865" t="str">
        <f t="shared" si="8"/>
        <v xml:space="preserve"> </v>
      </c>
      <c r="G118" s="866"/>
      <c r="H118" s="867" t="str">
        <f t="shared" si="9"/>
        <v xml:space="preserve"> </v>
      </c>
      <c r="I118" s="868" t="str">
        <f t="shared" si="10"/>
        <v xml:space="preserve"> </v>
      </c>
      <c r="J118" s="869" t="str">
        <f t="shared" si="7"/>
        <v xml:space="preserve"> </v>
      </c>
      <c r="K118" s="870" t="str">
        <f t="shared" si="11"/>
        <v xml:space="preserve"> </v>
      </c>
      <c r="L118" s="871" t="str">
        <f t="shared" si="12"/>
        <v xml:space="preserve"> </v>
      </c>
      <c r="M118" s="872"/>
      <c r="N118" s="873">
        <f t="shared" si="13"/>
        <v>0</v>
      </c>
      <c r="O118" s="793"/>
    </row>
    <row r="119" spans="1:15" ht="14.15" customHeight="1">
      <c r="A119" s="793"/>
      <c r="B119" s="874"/>
      <c r="C119" s="864" t="s">
        <v>299</v>
      </c>
      <c r="D119" s="855"/>
      <c r="E119" s="856"/>
      <c r="F119" s="865" t="str">
        <f t="shared" si="8"/>
        <v xml:space="preserve"> </v>
      </c>
      <c r="G119" s="866"/>
      <c r="H119" s="867" t="str">
        <f t="shared" si="9"/>
        <v xml:space="preserve"> </v>
      </c>
      <c r="I119" s="868" t="str">
        <f t="shared" si="10"/>
        <v xml:space="preserve"> </v>
      </c>
      <c r="J119" s="869" t="str">
        <f t="shared" si="7"/>
        <v xml:space="preserve"> </v>
      </c>
      <c r="K119" s="870" t="str">
        <f t="shared" si="11"/>
        <v xml:space="preserve"> </v>
      </c>
      <c r="L119" s="871" t="str">
        <f t="shared" si="12"/>
        <v xml:space="preserve"> </v>
      </c>
      <c r="M119" s="872"/>
      <c r="N119" s="873">
        <f t="shared" si="13"/>
        <v>0</v>
      </c>
      <c r="O119" s="793"/>
    </row>
    <row r="120" spans="1:15" ht="14.15" customHeight="1">
      <c r="A120" s="793"/>
      <c r="B120" s="1634" t="str">
        <f>IF(ISBLANK(H7)," ",H7)</f>
        <v xml:space="preserve"> </v>
      </c>
      <c r="C120" s="864" t="s">
        <v>300</v>
      </c>
      <c r="D120" s="855"/>
      <c r="E120" s="856"/>
      <c r="F120" s="865" t="str">
        <f t="shared" si="8"/>
        <v xml:space="preserve"> </v>
      </c>
      <c r="G120" s="866"/>
      <c r="H120" s="867" t="str">
        <f t="shared" si="9"/>
        <v xml:space="preserve"> </v>
      </c>
      <c r="I120" s="868" t="str">
        <f t="shared" si="10"/>
        <v xml:space="preserve"> </v>
      </c>
      <c r="J120" s="869" t="str">
        <f t="shared" si="7"/>
        <v xml:space="preserve"> </v>
      </c>
      <c r="K120" s="870" t="str">
        <f t="shared" si="11"/>
        <v xml:space="preserve"> </v>
      </c>
      <c r="L120" s="871" t="str">
        <f t="shared" si="12"/>
        <v xml:space="preserve"> </v>
      </c>
      <c r="M120" s="872"/>
      <c r="N120" s="873">
        <f t="shared" si="13"/>
        <v>0</v>
      </c>
      <c r="O120" s="793"/>
    </row>
    <row r="121" spans="1:15" ht="14.15" customHeight="1">
      <c r="A121" s="793"/>
      <c r="B121" s="1634"/>
      <c r="C121" s="864" t="s">
        <v>301</v>
      </c>
      <c r="D121" s="855"/>
      <c r="E121" s="856"/>
      <c r="F121" s="865" t="str">
        <f t="shared" si="8"/>
        <v xml:space="preserve"> </v>
      </c>
      <c r="G121" s="866"/>
      <c r="H121" s="867" t="str">
        <f t="shared" si="9"/>
        <v xml:space="preserve"> </v>
      </c>
      <c r="I121" s="868" t="str">
        <f t="shared" si="10"/>
        <v xml:space="preserve"> </v>
      </c>
      <c r="J121" s="869" t="str">
        <f t="shared" si="7"/>
        <v xml:space="preserve"> </v>
      </c>
      <c r="K121" s="870" t="str">
        <f t="shared" si="11"/>
        <v xml:space="preserve"> </v>
      </c>
      <c r="L121" s="871" t="str">
        <f t="shared" si="12"/>
        <v xml:space="preserve"> </v>
      </c>
      <c r="M121" s="872"/>
      <c r="N121" s="873">
        <f t="shared" si="13"/>
        <v>0</v>
      </c>
      <c r="O121" s="793"/>
    </row>
    <row r="122" spans="1:15" ht="14.15" customHeight="1">
      <c r="A122" s="793"/>
      <c r="B122" s="1634"/>
      <c r="C122" s="864" t="s">
        <v>302</v>
      </c>
      <c r="D122" s="855"/>
      <c r="E122" s="856"/>
      <c r="F122" s="865" t="str">
        <f t="shared" si="8"/>
        <v xml:space="preserve"> </v>
      </c>
      <c r="G122" s="866"/>
      <c r="H122" s="867" t="str">
        <f t="shared" si="9"/>
        <v xml:space="preserve"> </v>
      </c>
      <c r="I122" s="868" t="str">
        <f t="shared" si="10"/>
        <v xml:space="preserve"> </v>
      </c>
      <c r="J122" s="876" t="str">
        <f t="shared" si="7"/>
        <v xml:space="preserve"> </v>
      </c>
      <c r="K122" s="877" t="str">
        <f t="shared" si="11"/>
        <v xml:space="preserve"> </v>
      </c>
      <c r="L122" s="871" t="str">
        <f t="shared" si="12"/>
        <v xml:space="preserve"> </v>
      </c>
      <c r="M122" s="872"/>
      <c r="N122" s="873">
        <f t="shared" si="13"/>
        <v>0</v>
      </c>
      <c r="O122" s="793"/>
    </row>
    <row r="123" spans="1:15" ht="14.15" customHeight="1">
      <c r="A123" s="793"/>
      <c r="B123" s="1634"/>
      <c r="C123" s="864" t="s">
        <v>303</v>
      </c>
      <c r="D123" s="855"/>
      <c r="E123" s="856"/>
      <c r="F123" s="865" t="str">
        <f t="shared" si="8"/>
        <v xml:space="preserve"> </v>
      </c>
      <c r="G123" s="866"/>
      <c r="H123" s="867" t="str">
        <f t="shared" si="9"/>
        <v xml:space="preserve"> </v>
      </c>
      <c r="I123" s="868" t="str">
        <f t="shared" si="10"/>
        <v xml:space="preserve"> </v>
      </c>
      <c r="J123" s="876" t="str">
        <f t="shared" si="7"/>
        <v xml:space="preserve"> </v>
      </c>
      <c r="K123" s="877" t="str">
        <f t="shared" si="11"/>
        <v xml:space="preserve"> </v>
      </c>
      <c r="L123" s="871" t="str">
        <f t="shared" si="12"/>
        <v xml:space="preserve"> </v>
      </c>
      <c r="M123" s="872"/>
      <c r="N123" s="873">
        <f t="shared" si="13"/>
        <v>0</v>
      </c>
      <c r="O123" s="793"/>
    </row>
    <row r="124" spans="1:15" ht="14.15" customHeight="1">
      <c r="A124" s="793"/>
      <c r="B124" s="1633" t="s">
        <v>66</v>
      </c>
      <c r="C124" s="864" t="s">
        <v>304</v>
      </c>
      <c r="D124" s="855"/>
      <c r="E124" s="856"/>
      <c r="F124" s="865" t="str">
        <f t="shared" si="8"/>
        <v xml:space="preserve"> </v>
      </c>
      <c r="G124" s="866"/>
      <c r="H124" s="867" t="str">
        <f t="shared" si="9"/>
        <v xml:space="preserve"> </v>
      </c>
      <c r="I124" s="868" t="str">
        <f t="shared" si="10"/>
        <v xml:space="preserve"> </v>
      </c>
      <c r="J124" s="876" t="str">
        <f t="shared" si="7"/>
        <v xml:space="preserve"> </v>
      </c>
      <c r="K124" s="877" t="str">
        <f t="shared" si="11"/>
        <v xml:space="preserve"> </v>
      </c>
      <c r="L124" s="871" t="str">
        <f t="shared" si="12"/>
        <v xml:space="preserve"> </v>
      </c>
      <c r="M124" s="872"/>
      <c r="N124" s="873">
        <f t="shared" si="13"/>
        <v>0</v>
      </c>
      <c r="O124" s="793"/>
    </row>
    <row r="125" spans="1:15" ht="14.15" customHeight="1">
      <c r="A125" s="793"/>
      <c r="B125" s="1633"/>
      <c r="C125" s="864" t="s">
        <v>305</v>
      </c>
      <c r="D125" s="855"/>
      <c r="E125" s="856"/>
      <c r="F125" s="865" t="str">
        <f t="shared" si="8"/>
        <v xml:space="preserve"> </v>
      </c>
      <c r="G125" s="866"/>
      <c r="H125" s="867" t="str">
        <f t="shared" si="9"/>
        <v xml:space="preserve"> </v>
      </c>
      <c r="I125" s="868" t="str">
        <f t="shared" si="10"/>
        <v xml:space="preserve"> </v>
      </c>
      <c r="J125" s="876" t="str">
        <f t="shared" si="7"/>
        <v xml:space="preserve"> </v>
      </c>
      <c r="K125" s="877" t="str">
        <f t="shared" si="11"/>
        <v xml:space="preserve"> </v>
      </c>
      <c r="L125" s="871" t="str">
        <f t="shared" si="12"/>
        <v xml:space="preserve"> </v>
      </c>
      <c r="M125" s="872"/>
      <c r="N125" s="873">
        <f t="shared" si="13"/>
        <v>0</v>
      </c>
      <c r="O125" s="793"/>
    </row>
    <row r="126" spans="1:15" ht="14.15" customHeight="1">
      <c r="A126" s="793"/>
      <c r="B126" s="1633"/>
      <c r="C126" s="864" t="s">
        <v>306</v>
      </c>
      <c r="D126" s="855"/>
      <c r="E126" s="856"/>
      <c r="F126" s="865" t="str">
        <f t="shared" si="8"/>
        <v xml:space="preserve"> </v>
      </c>
      <c r="G126" s="866"/>
      <c r="H126" s="867" t="str">
        <f t="shared" si="9"/>
        <v xml:space="preserve"> </v>
      </c>
      <c r="I126" s="868" t="str">
        <f t="shared" si="10"/>
        <v xml:space="preserve"> </v>
      </c>
      <c r="J126" s="876" t="str">
        <f t="shared" si="7"/>
        <v xml:space="preserve"> </v>
      </c>
      <c r="K126" s="877" t="str">
        <f t="shared" si="11"/>
        <v xml:space="preserve"> </v>
      </c>
      <c r="L126" s="871" t="str">
        <f t="shared" si="12"/>
        <v xml:space="preserve"> </v>
      </c>
      <c r="M126" s="872"/>
      <c r="N126" s="873">
        <f t="shared" si="13"/>
        <v>0</v>
      </c>
      <c r="O126" s="793"/>
    </row>
    <row r="127" spans="1:15" ht="14.15" customHeight="1">
      <c r="A127" s="793"/>
      <c r="B127" s="1633"/>
      <c r="C127" s="864" t="s">
        <v>307</v>
      </c>
      <c r="D127" s="855"/>
      <c r="E127" s="856"/>
      <c r="F127" s="865" t="str">
        <f t="shared" si="8"/>
        <v xml:space="preserve"> </v>
      </c>
      <c r="G127" s="866"/>
      <c r="H127" s="867" t="str">
        <f t="shared" si="9"/>
        <v xml:space="preserve"> </v>
      </c>
      <c r="I127" s="868" t="str">
        <f t="shared" si="10"/>
        <v xml:space="preserve"> </v>
      </c>
      <c r="J127" s="876" t="str">
        <f t="shared" ref="J127:J190" si="14">IF(MIN(I117:I137)=0," ",MIN(I117:I137))</f>
        <v xml:space="preserve"> </v>
      </c>
      <c r="K127" s="877" t="str">
        <f t="shared" si="11"/>
        <v xml:space="preserve"> </v>
      </c>
      <c r="L127" s="871" t="str">
        <f t="shared" si="12"/>
        <v xml:space="preserve"> </v>
      </c>
      <c r="M127" s="872"/>
      <c r="N127" s="873">
        <f t="shared" si="13"/>
        <v>0</v>
      </c>
      <c r="O127" s="793"/>
    </row>
    <row r="128" spans="1:15" ht="14.15" customHeight="1">
      <c r="A128" s="793"/>
      <c r="B128" s="1633"/>
      <c r="C128" s="864" t="s">
        <v>308</v>
      </c>
      <c r="D128" s="855"/>
      <c r="E128" s="856"/>
      <c r="F128" s="865" t="str">
        <f t="shared" si="8"/>
        <v xml:space="preserve"> </v>
      </c>
      <c r="G128" s="866"/>
      <c r="H128" s="867" t="str">
        <f t="shared" si="9"/>
        <v xml:space="preserve"> </v>
      </c>
      <c r="I128" s="868" t="str">
        <f t="shared" si="10"/>
        <v xml:space="preserve"> </v>
      </c>
      <c r="J128" s="876" t="str">
        <f t="shared" si="14"/>
        <v xml:space="preserve"> </v>
      </c>
      <c r="K128" s="877" t="str">
        <f t="shared" si="11"/>
        <v xml:space="preserve"> </v>
      </c>
      <c r="L128" s="871" t="str">
        <f t="shared" si="12"/>
        <v xml:space="preserve"> </v>
      </c>
      <c r="M128" s="872"/>
      <c r="N128" s="873">
        <f t="shared" si="13"/>
        <v>0</v>
      </c>
      <c r="O128" s="793"/>
    </row>
    <row r="129" spans="1:15" ht="14.15" customHeight="1">
      <c r="A129" s="793"/>
      <c r="B129" s="874"/>
      <c r="C129" s="864" t="s">
        <v>309</v>
      </c>
      <c r="D129" s="855"/>
      <c r="E129" s="856"/>
      <c r="F129" s="865" t="str">
        <f t="shared" si="8"/>
        <v xml:space="preserve"> </v>
      </c>
      <c r="G129" s="866"/>
      <c r="H129" s="867" t="str">
        <f t="shared" si="9"/>
        <v xml:space="preserve"> </v>
      </c>
      <c r="I129" s="868" t="str">
        <f t="shared" si="10"/>
        <v xml:space="preserve"> </v>
      </c>
      <c r="J129" s="876" t="str">
        <f t="shared" si="14"/>
        <v xml:space="preserve"> </v>
      </c>
      <c r="K129" s="877" t="str">
        <f t="shared" si="11"/>
        <v xml:space="preserve"> </v>
      </c>
      <c r="L129" s="871" t="str">
        <f t="shared" si="12"/>
        <v xml:space="preserve"> </v>
      </c>
      <c r="M129" s="872"/>
      <c r="N129" s="873">
        <f t="shared" si="13"/>
        <v>0</v>
      </c>
      <c r="O129" s="793"/>
    </row>
    <row r="130" spans="1:15" ht="14.15" customHeight="1">
      <c r="A130" s="793"/>
      <c r="B130" s="874"/>
      <c r="C130" s="864" t="s">
        <v>310</v>
      </c>
      <c r="D130" s="855"/>
      <c r="E130" s="856"/>
      <c r="F130" s="865" t="str">
        <f t="shared" si="8"/>
        <v xml:space="preserve"> </v>
      </c>
      <c r="G130" s="866"/>
      <c r="H130" s="867" t="str">
        <f t="shared" si="9"/>
        <v xml:space="preserve"> </v>
      </c>
      <c r="I130" s="868" t="str">
        <f t="shared" si="10"/>
        <v xml:space="preserve"> </v>
      </c>
      <c r="J130" s="876" t="str">
        <f t="shared" si="14"/>
        <v xml:space="preserve"> </v>
      </c>
      <c r="K130" s="877" t="str">
        <f t="shared" si="11"/>
        <v xml:space="preserve"> </v>
      </c>
      <c r="L130" s="871" t="str">
        <f t="shared" si="12"/>
        <v xml:space="preserve"> </v>
      </c>
      <c r="M130" s="872"/>
      <c r="N130" s="873">
        <f t="shared" si="13"/>
        <v>0</v>
      </c>
      <c r="O130" s="793"/>
    </row>
    <row r="131" spans="1:15" ht="14.15" customHeight="1">
      <c r="A131" s="793"/>
      <c r="B131" s="874"/>
      <c r="C131" s="864" t="s">
        <v>311</v>
      </c>
      <c r="D131" s="855"/>
      <c r="E131" s="856"/>
      <c r="F131" s="865" t="str">
        <f t="shared" si="8"/>
        <v xml:space="preserve"> </v>
      </c>
      <c r="G131" s="866"/>
      <c r="H131" s="867" t="str">
        <f t="shared" si="9"/>
        <v xml:space="preserve"> </v>
      </c>
      <c r="I131" s="868" t="str">
        <f t="shared" si="10"/>
        <v xml:space="preserve"> </v>
      </c>
      <c r="J131" s="876" t="str">
        <f t="shared" si="14"/>
        <v xml:space="preserve"> </v>
      </c>
      <c r="K131" s="877" t="str">
        <f t="shared" si="11"/>
        <v xml:space="preserve"> </v>
      </c>
      <c r="L131" s="871" t="str">
        <f t="shared" si="12"/>
        <v xml:space="preserve"> </v>
      </c>
      <c r="M131" s="872"/>
      <c r="N131" s="873">
        <f t="shared" si="13"/>
        <v>0</v>
      </c>
      <c r="O131" s="793"/>
    </row>
    <row r="132" spans="1:15" ht="14.15" customHeight="1">
      <c r="A132" s="793"/>
      <c r="B132" s="874"/>
      <c r="C132" s="878" t="s">
        <v>312</v>
      </c>
      <c r="D132" s="855"/>
      <c r="E132" s="856"/>
      <c r="F132" s="865" t="str">
        <f t="shared" si="8"/>
        <v xml:space="preserve"> </v>
      </c>
      <c r="G132" s="866"/>
      <c r="H132" s="867" t="str">
        <f t="shared" si="9"/>
        <v xml:space="preserve"> </v>
      </c>
      <c r="I132" s="868" t="str">
        <f t="shared" si="10"/>
        <v xml:space="preserve"> </v>
      </c>
      <c r="J132" s="876" t="str">
        <f t="shared" si="14"/>
        <v xml:space="preserve"> </v>
      </c>
      <c r="K132" s="877" t="str">
        <f t="shared" si="11"/>
        <v xml:space="preserve"> </v>
      </c>
      <c r="L132" s="871" t="str">
        <f t="shared" si="12"/>
        <v xml:space="preserve"> </v>
      </c>
      <c r="M132" s="872"/>
      <c r="N132" s="873">
        <f t="shared" si="13"/>
        <v>0</v>
      </c>
      <c r="O132" s="793"/>
    </row>
    <row r="133" spans="1:15" ht="14.15" customHeight="1">
      <c r="A133" s="793"/>
      <c r="B133" s="874"/>
      <c r="C133" s="864" t="s">
        <v>313</v>
      </c>
      <c r="D133" s="855"/>
      <c r="E133" s="856"/>
      <c r="F133" s="865" t="str">
        <f t="shared" si="8"/>
        <v xml:space="preserve"> </v>
      </c>
      <c r="G133" s="866"/>
      <c r="H133" s="867" t="str">
        <f t="shared" si="9"/>
        <v xml:space="preserve"> </v>
      </c>
      <c r="I133" s="868" t="str">
        <f t="shared" si="10"/>
        <v xml:space="preserve"> </v>
      </c>
      <c r="J133" s="876" t="str">
        <f t="shared" si="14"/>
        <v xml:space="preserve"> </v>
      </c>
      <c r="K133" s="877" t="str">
        <f t="shared" si="11"/>
        <v xml:space="preserve"> </v>
      </c>
      <c r="L133" s="871" t="str">
        <f t="shared" si="12"/>
        <v xml:space="preserve"> </v>
      </c>
      <c r="M133" s="872"/>
      <c r="N133" s="873">
        <f t="shared" si="13"/>
        <v>0</v>
      </c>
      <c r="O133" s="793"/>
    </row>
    <row r="134" spans="1:15" ht="14.15" customHeight="1">
      <c r="A134" s="793"/>
      <c r="B134" s="874"/>
      <c r="C134" s="864" t="s">
        <v>314</v>
      </c>
      <c r="D134" s="855"/>
      <c r="E134" s="856"/>
      <c r="F134" s="865" t="str">
        <f t="shared" si="8"/>
        <v xml:space="preserve"> </v>
      </c>
      <c r="G134" s="866"/>
      <c r="H134" s="867" t="str">
        <f t="shared" si="9"/>
        <v xml:space="preserve"> </v>
      </c>
      <c r="I134" s="868" t="str">
        <f t="shared" si="10"/>
        <v xml:space="preserve"> </v>
      </c>
      <c r="J134" s="876" t="str">
        <f t="shared" si="14"/>
        <v xml:space="preserve"> </v>
      </c>
      <c r="K134" s="877" t="str">
        <f t="shared" si="11"/>
        <v xml:space="preserve"> </v>
      </c>
      <c r="L134" s="871" t="str">
        <f t="shared" si="12"/>
        <v xml:space="preserve"> </v>
      </c>
      <c r="M134" s="872"/>
      <c r="N134" s="873">
        <f t="shared" si="13"/>
        <v>0</v>
      </c>
      <c r="O134" s="793"/>
    </row>
    <row r="135" spans="1:15" ht="14.15" customHeight="1">
      <c r="A135" s="793"/>
      <c r="B135" s="874"/>
      <c r="C135" s="864" t="s">
        <v>315</v>
      </c>
      <c r="D135" s="855"/>
      <c r="E135" s="856"/>
      <c r="F135" s="865" t="str">
        <f t="shared" si="8"/>
        <v xml:space="preserve"> </v>
      </c>
      <c r="G135" s="866"/>
      <c r="H135" s="867" t="str">
        <f t="shared" si="9"/>
        <v xml:space="preserve"> </v>
      </c>
      <c r="I135" s="868" t="str">
        <f t="shared" si="10"/>
        <v xml:space="preserve"> </v>
      </c>
      <c r="J135" s="876" t="str">
        <f t="shared" si="14"/>
        <v xml:space="preserve"> </v>
      </c>
      <c r="K135" s="877" t="str">
        <f t="shared" si="11"/>
        <v xml:space="preserve"> </v>
      </c>
      <c r="L135" s="871" t="str">
        <f t="shared" si="12"/>
        <v xml:space="preserve"> </v>
      </c>
      <c r="M135" s="872"/>
      <c r="N135" s="873">
        <f t="shared" si="13"/>
        <v>0</v>
      </c>
      <c r="O135" s="793"/>
    </row>
    <row r="136" spans="1:15" ht="14.15" customHeight="1">
      <c r="A136" s="793"/>
      <c r="B136" s="874"/>
      <c r="C136" s="864" t="s">
        <v>316</v>
      </c>
      <c r="D136" s="855"/>
      <c r="E136" s="856"/>
      <c r="F136" s="865" t="str">
        <f t="shared" si="8"/>
        <v xml:space="preserve"> </v>
      </c>
      <c r="G136" s="866"/>
      <c r="H136" s="867" t="str">
        <f t="shared" si="9"/>
        <v xml:space="preserve"> </v>
      </c>
      <c r="I136" s="868" t="str">
        <f t="shared" si="10"/>
        <v xml:space="preserve"> </v>
      </c>
      <c r="J136" s="876" t="str">
        <f t="shared" si="14"/>
        <v xml:space="preserve"> </v>
      </c>
      <c r="K136" s="877" t="str">
        <f t="shared" si="11"/>
        <v xml:space="preserve"> </v>
      </c>
      <c r="L136" s="871" t="str">
        <f t="shared" si="12"/>
        <v xml:space="preserve"> </v>
      </c>
      <c r="M136" s="872"/>
      <c r="N136" s="873">
        <f t="shared" si="13"/>
        <v>0</v>
      </c>
      <c r="O136" s="793"/>
    </row>
    <row r="137" spans="1:15" ht="14.15" customHeight="1">
      <c r="A137" s="793"/>
      <c r="B137" s="874"/>
      <c r="C137" s="864" t="s">
        <v>317</v>
      </c>
      <c r="D137" s="855"/>
      <c r="E137" s="856"/>
      <c r="F137" s="865" t="str">
        <f t="shared" si="8"/>
        <v xml:space="preserve"> </v>
      </c>
      <c r="G137" s="866"/>
      <c r="H137" s="867" t="str">
        <f t="shared" si="9"/>
        <v xml:space="preserve"> </v>
      </c>
      <c r="I137" s="868" t="str">
        <f t="shared" si="10"/>
        <v xml:space="preserve"> </v>
      </c>
      <c r="J137" s="876" t="str">
        <f t="shared" si="14"/>
        <v xml:space="preserve"> </v>
      </c>
      <c r="K137" s="877" t="str">
        <f t="shared" si="11"/>
        <v xml:space="preserve"> </v>
      </c>
      <c r="L137" s="871" t="str">
        <f t="shared" si="12"/>
        <v xml:space="preserve"> </v>
      </c>
      <c r="M137" s="872"/>
      <c r="N137" s="873">
        <f t="shared" si="13"/>
        <v>0</v>
      </c>
      <c r="O137" s="793"/>
    </row>
    <row r="138" spans="1:15" ht="14.15" customHeight="1">
      <c r="A138" s="793"/>
      <c r="B138" s="874"/>
      <c r="C138" s="864" t="s">
        <v>318</v>
      </c>
      <c r="D138" s="855"/>
      <c r="E138" s="856"/>
      <c r="F138" s="865" t="str">
        <f t="shared" si="8"/>
        <v xml:space="preserve"> </v>
      </c>
      <c r="G138" s="866"/>
      <c r="H138" s="867" t="str">
        <f t="shared" si="9"/>
        <v xml:space="preserve"> </v>
      </c>
      <c r="I138" s="868" t="str">
        <f t="shared" si="10"/>
        <v xml:space="preserve"> </v>
      </c>
      <c r="J138" s="876" t="str">
        <f t="shared" si="14"/>
        <v xml:space="preserve"> </v>
      </c>
      <c r="K138" s="877" t="str">
        <f t="shared" si="11"/>
        <v xml:space="preserve"> </v>
      </c>
      <c r="L138" s="871" t="str">
        <f t="shared" si="12"/>
        <v xml:space="preserve"> </v>
      </c>
      <c r="M138" s="872"/>
      <c r="N138" s="873">
        <f t="shared" si="13"/>
        <v>0</v>
      </c>
      <c r="O138" s="793"/>
    </row>
    <row r="139" spans="1:15" ht="14.15" customHeight="1">
      <c r="A139" s="793"/>
      <c r="B139" s="874"/>
      <c r="C139" s="864" t="s">
        <v>319</v>
      </c>
      <c r="D139" s="855"/>
      <c r="E139" s="856"/>
      <c r="F139" s="865" t="str">
        <f t="shared" si="8"/>
        <v xml:space="preserve"> </v>
      </c>
      <c r="G139" s="866"/>
      <c r="H139" s="867" t="str">
        <f t="shared" si="9"/>
        <v xml:space="preserve"> </v>
      </c>
      <c r="I139" s="868" t="str">
        <f t="shared" si="10"/>
        <v xml:space="preserve"> </v>
      </c>
      <c r="J139" s="876" t="str">
        <f t="shared" si="14"/>
        <v xml:space="preserve"> </v>
      </c>
      <c r="K139" s="877" t="str">
        <f t="shared" si="11"/>
        <v xml:space="preserve"> </v>
      </c>
      <c r="L139" s="871" t="str">
        <f t="shared" si="12"/>
        <v xml:space="preserve"> </v>
      </c>
      <c r="M139" s="872"/>
      <c r="N139" s="873">
        <f t="shared" si="13"/>
        <v>0</v>
      </c>
      <c r="O139" s="793"/>
    </row>
    <row r="140" spans="1:15" ht="14.15" customHeight="1">
      <c r="A140" s="793"/>
      <c r="B140" s="874"/>
      <c r="C140" s="864" t="s">
        <v>320</v>
      </c>
      <c r="D140" s="855"/>
      <c r="E140" s="856"/>
      <c r="F140" s="865" t="str">
        <f t="shared" si="8"/>
        <v xml:space="preserve"> </v>
      </c>
      <c r="G140" s="866"/>
      <c r="H140" s="867" t="str">
        <f t="shared" si="9"/>
        <v xml:space="preserve"> </v>
      </c>
      <c r="I140" s="868" t="str">
        <f t="shared" si="10"/>
        <v xml:space="preserve"> </v>
      </c>
      <c r="J140" s="876" t="str">
        <f t="shared" si="14"/>
        <v xml:space="preserve"> </v>
      </c>
      <c r="K140" s="877" t="str">
        <f t="shared" si="11"/>
        <v xml:space="preserve"> </v>
      </c>
      <c r="L140" s="871" t="str">
        <f t="shared" si="12"/>
        <v xml:space="preserve"> </v>
      </c>
      <c r="M140" s="872"/>
      <c r="N140" s="873">
        <f t="shared" si="13"/>
        <v>0</v>
      </c>
      <c r="O140" s="793"/>
    </row>
    <row r="141" spans="1:15" ht="14.15" customHeight="1">
      <c r="A141" s="793"/>
      <c r="B141" s="875"/>
      <c r="C141" s="864" t="s">
        <v>321</v>
      </c>
      <c r="D141" s="855"/>
      <c r="E141" s="856"/>
      <c r="F141" s="865" t="str">
        <f t="shared" si="8"/>
        <v xml:space="preserve"> </v>
      </c>
      <c r="G141" s="866"/>
      <c r="H141" s="867" t="str">
        <f t="shared" si="9"/>
        <v xml:space="preserve"> </v>
      </c>
      <c r="I141" s="868" t="str">
        <f t="shared" si="10"/>
        <v xml:space="preserve"> </v>
      </c>
      <c r="J141" s="876" t="str">
        <f t="shared" si="14"/>
        <v xml:space="preserve"> </v>
      </c>
      <c r="K141" s="877" t="str">
        <f t="shared" si="11"/>
        <v xml:space="preserve"> </v>
      </c>
      <c r="L141" s="871" t="str">
        <f t="shared" si="12"/>
        <v xml:space="preserve"> </v>
      </c>
      <c r="M141" s="872"/>
      <c r="N141" s="873">
        <f t="shared" si="13"/>
        <v>0</v>
      </c>
      <c r="O141" s="793"/>
    </row>
    <row r="142" spans="1:15" ht="14.15" customHeight="1">
      <c r="A142" s="793"/>
      <c r="B142" s="879"/>
      <c r="C142" s="864" t="s">
        <v>322</v>
      </c>
      <c r="D142" s="855"/>
      <c r="E142" s="856"/>
      <c r="F142" s="865" t="str">
        <f t="shared" si="8"/>
        <v xml:space="preserve"> </v>
      </c>
      <c r="G142" s="866"/>
      <c r="H142" s="867" t="str">
        <f t="shared" si="9"/>
        <v xml:space="preserve"> </v>
      </c>
      <c r="I142" s="868" t="str">
        <f t="shared" si="10"/>
        <v xml:space="preserve"> </v>
      </c>
      <c r="J142" s="876" t="str">
        <f t="shared" si="14"/>
        <v xml:space="preserve"> </v>
      </c>
      <c r="K142" s="877" t="str">
        <f t="shared" si="11"/>
        <v xml:space="preserve"> </v>
      </c>
      <c r="L142" s="871" t="str">
        <f t="shared" si="12"/>
        <v xml:space="preserve"> </v>
      </c>
      <c r="M142" s="872"/>
      <c r="N142" s="873">
        <f t="shared" si="13"/>
        <v>0</v>
      </c>
      <c r="O142" s="793"/>
    </row>
    <row r="143" spans="1:15" ht="14.15" customHeight="1">
      <c r="A143" s="793"/>
      <c r="B143" s="880"/>
      <c r="C143" s="864" t="s">
        <v>323</v>
      </c>
      <c r="D143" s="855"/>
      <c r="E143" s="856"/>
      <c r="F143" s="865" t="str">
        <f t="shared" si="8"/>
        <v xml:space="preserve"> </v>
      </c>
      <c r="G143" s="866"/>
      <c r="H143" s="867" t="str">
        <f t="shared" si="9"/>
        <v xml:space="preserve"> </v>
      </c>
      <c r="I143" s="868" t="str">
        <f t="shared" si="10"/>
        <v xml:space="preserve"> </v>
      </c>
      <c r="J143" s="869" t="str">
        <f t="shared" si="14"/>
        <v xml:space="preserve"> </v>
      </c>
      <c r="K143" s="870" t="str">
        <f t="shared" si="11"/>
        <v xml:space="preserve"> </v>
      </c>
      <c r="L143" s="871" t="str">
        <f t="shared" si="12"/>
        <v xml:space="preserve"> </v>
      </c>
      <c r="M143" s="872"/>
      <c r="N143" s="873">
        <f t="shared" si="13"/>
        <v>0</v>
      </c>
      <c r="O143" s="793"/>
    </row>
    <row r="144" spans="1:15" ht="14.15" customHeight="1">
      <c r="A144" s="793"/>
      <c r="B144" s="880"/>
      <c r="C144" s="864" t="s">
        <v>324</v>
      </c>
      <c r="D144" s="855"/>
      <c r="E144" s="856"/>
      <c r="F144" s="865" t="str">
        <f t="shared" si="8"/>
        <v xml:space="preserve"> </v>
      </c>
      <c r="G144" s="866"/>
      <c r="H144" s="867" t="str">
        <f t="shared" si="9"/>
        <v xml:space="preserve"> </v>
      </c>
      <c r="I144" s="868" t="str">
        <f t="shared" si="10"/>
        <v xml:space="preserve"> </v>
      </c>
      <c r="J144" s="869" t="str">
        <f t="shared" si="14"/>
        <v xml:space="preserve"> </v>
      </c>
      <c r="K144" s="870" t="str">
        <f t="shared" si="11"/>
        <v xml:space="preserve"> </v>
      </c>
      <c r="L144" s="871" t="str">
        <f t="shared" si="12"/>
        <v xml:space="preserve"> </v>
      </c>
      <c r="M144" s="872"/>
      <c r="N144" s="873">
        <f t="shared" si="13"/>
        <v>0</v>
      </c>
      <c r="O144" s="793"/>
    </row>
    <row r="145" spans="1:15" ht="14.15" customHeight="1">
      <c r="A145" s="793"/>
      <c r="B145" s="880"/>
      <c r="C145" s="864" t="s">
        <v>325</v>
      </c>
      <c r="D145" s="855"/>
      <c r="E145" s="856"/>
      <c r="F145" s="865" t="str">
        <f t="shared" si="8"/>
        <v xml:space="preserve"> </v>
      </c>
      <c r="G145" s="866"/>
      <c r="H145" s="867" t="str">
        <f t="shared" si="9"/>
        <v xml:space="preserve"> </v>
      </c>
      <c r="I145" s="868" t="str">
        <f t="shared" si="10"/>
        <v xml:space="preserve"> </v>
      </c>
      <c r="J145" s="869" t="str">
        <f t="shared" si="14"/>
        <v xml:space="preserve"> </v>
      </c>
      <c r="K145" s="870" t="str">
        <f t="shared" si="11"/>
        <v xml:space="preserve"> </v>
      </c>
      <c r="L145" s="871" t="str">
        <f t="shared" si="12"/>
        <v xml:space="preserve"> </v>
      </c>
      <c r="M145" s="872"/>
      <c r="N145" s="873">
        <f t="shared" si="13"/>
        <v>0</v>
      </c>
      <c r="O145" s="793"/>
    </row>
    <row r="146" spans="1:15" ht="14.15" customHeight="1">
      <c r="A146" s="793"/>
      <c r="B146" s="880"/>
      <c r="C146" s="864" t="s">
        <v>326</v>
      </c>
      <c r="D146" s="855"/>
      <c r="E146" s="856"/>
      <c r="F146" s="865" t="str">
        <f t="shared" si="8"/>
        <v xml:space="preserve"> </v>
      </c>
      <c r="G146" s="866"/>
      <c r="H146" s="867" t="str">
        <f t="shared" si="9"/>
        <v xml:space="preserve"> </v>
      </c>
      <c r="I146" s="868" t="str">
        <f t="shared" si="10"/>
        <v xml:space="preserve"> </v>
      </c>
      <c r="J146" s="869" t="str">
        <f t="shared" si="14"/>
        <v xml:space="preserve"> </v>
      </c>
      <c r="K146" s="870" t="str">
        <f t="shared" si="11"/>
        <v xml:space="preserve"> </v>
      </c>
      <c r="L146" s="871" t="str">
        <f t="shared" si="12"/>
        <v xml:space="preserve"> </v>
      </c>
      <c r="M146" s="872"/>
      <c r="N146" s="873">
        <f t="shared" si="13"/>
        <v>0</v>
      </c>
      <c r="O146" s="793"/>
    </row>
    <row r="147" spans="1:15" ht="14.15" customHeight="1">
      <c r="A147" s="793"/>
      <c r="B147" s="880"/>
      <c r="C147" s="864" t="s">
        <v>327</v>
      </c>
      <c r="D147" s="855"/>
      <c r="E147" s="856"/>
      <c r="F147" s="865" t="str">
        <f t="shared" si="8"/>
        <v xml:space="preserve"> </v>
      </c>
      <c r="G147" s="866"/>
      <c r="H147" s="867" t="str">
        <f t="shared" si="9"/>
        <v xml:space="preserve"> </v>
      </c>
      <c r="I147" s="868" t="str">
        <f t="shared" si="10"/>
        <v xml:space="preserve"> </v>
      </c>
      <c r="J147" s="869" t="str">
        <f t="shared" si="14"/>
        <v xml:space="preserve"> </v>
      </c>
      <c r="K147" s="870" t="str">
        <f t="shared" si="11"/>
        <v xml:space="preserve"> </v>
      </c>
      <c r="L147" s="871" t="str">
        <f t="shared" si="12"/>
        <v xml:space="preserve"> </v>
      </c>
      <c r="M147" s="872"/>
      <c r="N147" s="873">
        <f t="shared" si="13"/>
        <v>0</v>
      </c>
      <c r="O147" s="793"/>
    </row>
    <row r="148" spans="1:15" ht="14.15" customHeight="1">
      <c r="A148" s="793"/>
      <c r="B148" s="880"/>
      <c r="C148" s="864" t="s">
        <v>328</v>
      </c>
      <c r="D148" s="855"/>
      <c r="E148" s="856"/>
      <c r="F148" s="865" t="str">
        <f t="shared" si="8"/>
        <v xml:space="preserve"> </v>
      </c>
      <c r="G148" s="866"/>
      <c r="H148" s="867" t="str">
        <f t="shared" si="9"/>
        <v xml:space="preserve"> </v>
      </c>
      <c r="I148" s="868" t="str">
        <f t="shared" si="10"/>
        <v xml:space="preserve"> </v>
      </c>
      <c r="J148" s="869" t="str">
        <f t="shared" si="14"/>
        <v xml:space="preserve"> </v>
      </c>
      <c r="K148" s="870" t="str">
        <f t="shared" si="11"/>
        <v xml:space="preserve"> </v>
      </c>
      <c r="L148" s="871" t="str">
        <f t="shared" si="12"/>
        <v xml:space="preserve"> </v>
      </c>
      <c r="M148" s="872"/>
      <c r="N148" s="873">
        <f t="shared" si="13"/>
        <v>0</v>
      </c>
      <c r="O148" s="793"/>
    </row>
    <row r="149" spans="1:15" ht="14.15" customHeight="1">
      <c r="A149" s="793"/>
      <c r="B149" s="880"/>
      <c r="C149" s="864" t="s">
        <v>329</v>
      </c>
      <c r="D149" s="855"/>
      <c r="E149" s="856"/>
      <c r="F149" s="865" t="str">
        <f t="shared" si="8"/>
        <v xml:space="preserve"> </v>
      </c>
      <c r="G149" s="866"/>
      <c r="H149" s="867" t="str">
        <f t="shared" si="9"/>
        <v xml:space="preserve"> </v>
      </c>
      <c r="I149" s="868" t="str">
        <f t="shared" si="10"/>
        <v xml:space="preserve"> </v>
      </c>
      <c r="J149" s="869" t="str">
        <f t="shared" si="14"/>
        <v xml:space="preserve"> </v>
      </c>
      <c r="K149" s="870" t="str">
        <f t="shared" si="11"/>
        <v xml:space="preserve"> </v>
      </c>
      <c r="L149" s="871" t="str">
        <f t="shared" si="12"/>
        <v xml:space="preserve"> </v>
      </c>
      <c r="M149" s="872"/>
      <c r="N149" s="873">
        <f t="shared" si="13"/>
        <v>0</v>
      </c>
      <c r="O149" s="793"/>
    </row>
    <row r="150" spans="1:15" ht="14.15" customHeight="1">
      <c r="A150" s="793"/>
      <c r="B150" s="880"/>
      <c r="C150" s="864" t="s">
        <v>330</v>
      </c>
      <c r="D150" s="855"/>
      <c r="E150" s="856"/>
      <c r="F150" s="865" t="str">
        <f t="shared" si="8"/>
        <v xml:space="preserve"> </v>
      </c>
      <c r="G150" s="866"/>
      <c r="H150" s="867" t="str">
        <f t="shared" si="9"/>
        <v xml:space="preserve"> </v>
      </c>
      <c r="I150" s="868" t="str">
        <f t="shared" si="10"/>
        <v xml:space="preserve"> </v>
      </c>
      <c r="J150" s="869" t="str">
        <f t="shared" si="14"/>
        <v xml:space="preserve"> </v>
      </c>
      <c r="K150" s="870" t="str">
        <f t="shared" si="11"/>
        <v xml:space="preserve"> </v>
      </c>
      <c r="L150" s="871" t="str">
        <f t="shared" si="12"/>
        <v xml:space="preserve"> </v>
      </c>
      <c r="M150" s="872"/>
      <c r="N150" s="873">
        <f t="shared" si="13"/>
        <v>0</v>
      </c>
      <c r="O150" s="793"/>
    </row>
    <row r="151" spans="1:15" ht="14.15" customHeight="1">
      <c r="A151" s="793"/>
      <c r="B151" s="1634" t="str">
        <f>IF(ISBLANK(H7)," ",H7)</f>
        <v xml:space="preserve"> </v>
      </c>
      <c r="C151" s="864" t="s">
        <v>331</v>
      </c>
      <c r="D151" s="855"/>
      <c r="E151" s="856"/>
      <c r="F151" s="865" t="str">
        <f t="shared" si="8"/>
        <v xml:space="preserve"> </v>
      </c>
      <c r="G151" s="866"/>
      <c r="H151" s="867" t="str">
        <f t="shared" si="9"/>
        <v xml:space="preserve"> </v>
      </c>
      <c r="I151" s="868" t="str">
        <f t="shared" si="10"/>
        <v xml:space="preserve"> </v>
      </c>
      <c r="J151" s="869" t="str">
        <f t="shared" si="14"/>
        <v xml:space="preserve"> </v>
      </c>
      <c r="K151" s="870" t="str">
        <f t="shared" si="11"/>
        <v xml:space="preserve"> </v>
      </c>
      <c r="L151" s="871" t="str">
        <f t="shared" si="12"/>
        <v xml:space="preserve"> </v>
      </c>
      <c r="M151" s="872"/>
      <c r="N151" s="873">
        <f t="shared" si="13"/>
        <v>0</v>
      </c>
      <c r="O151" s="793"/>
    </row>
    <row r="152" spans="1:15" ht="14.15" customHeight="1">
      <c r="A152" s="793"/>
      <c r="B152" s="1634"/>
      <c r="C152" s="864" t="s">
        <v>332</v>
      </c>
      <c r="D152" s="855"/>
      <c r="E152" s="856"/>
      <c r="F152" s="865" t="str">
        <f t="shared" si="8"/>
        <v xml:space="preserve"> </v>
      </c>
      <c r="G152" s="866"/>
      <c r="H152" s="867" t="str">
        <f t="shared" si="9"/>
        <v xml:space="preserve"> </v>
      </c>
      <c r="I152" s="868" t="str">
        <f t="shared" si="10"/>
        <v xml:space="preserve"> </v>
      </c>
      <c r="J152" s="869" t="str">
        <f t="shared" si="14"/>
        <v xml:space="preserve"> </v>
      </c>
      <c r="K152" s="870" t="str">
        <f t="shared" si="11"/>
        <v xml:space="preserve"> </v>
      </c>
      <c r="L152" s="871" t="str">
        <f t="shared" si="12"/>
        <v xml:space="preserve"> </v>
      </c>
      <c r="M152" s="872"/>
      <c r="N152" s="873">
        <f t="shared" si="13"/>
        <v>0</v>
      </c>
      <c r="O152" s="793"/>
    </row>
    <row r="153" spans="1:15" ht="14.15" customHeight="1">
      <c r="A153" s="793"/>
      <c r="B153" s="1634"/>
      <c r="C153" s="864" t="s">
        <v>333</v>
      </c>
      <c r="D153" s="855"/>
      <c r="E153" s="856"/>
      <c r="F153" s="865" t="str">
        <f t="shared" si="8"/>
        <v xml:space="preserve"> </v>
      </c>
      <c r="G153" s="866"/>
      <c r="H153" s="867" t="str">
        <f t="shared" si="9"/>
        <v xml:space="preserve"> </v>
      </c>
      <c r="I153" s="868" t="str">
        <f t="shared" si="10"/>
        <v xml:space="preserve"> </v>
      </c>
      <c r="J153" s="869" t="str">
        <f t="shared" si="14"/>
        <v xml:space="preserve"> </v>
      </c>
      <c r="K153" s="870" t="str">
        <f t="shared" si="11"/>
        <v xml:space="preserve"> </v>
      </c>
      <c r="L153" s="871" t="str">
        <f t="shared" si="12"/>
        <v xml:space="preserve"> </v>
      </c>
      <c r="M153" s="872"/>
      <c r="N153" s="873">
        <f t="shared" si="13"/>
        <v>0</v>
      </c>
      <c r="O153" s="793"/>
    </row>
    <row r="154" spans="1:15" ht="14.15" customHeight="1">
      <c r="A154" s="793"/>
      <c r="B154" s="1634"/>
      <c r="C154" s="864" t="s">
        <v>334</v>
      </c>
      <c r="D154" s="855"/>
      <c r="E154" s="856"/>
      <c r="F154" s="865" t="str">
        <f t="shared" si="8"/>
        <v xml:space="preserve"> </v>
      </c>
      <c r="G154" s="866"/>
      <c r="H154" s="867" t="str">
        <f t="shared" si="9"/>
        <v xml:space="preserve"> </v>
      </c>
      <c r="I154" s="868" t="str">
        <f t="shared" si="10"/>
        <v xml:space="preserve"> </v>
      </c>
      <c r="J154" s="869" t="str">
        <f t="shared" si="14"/>
        <v xml:space="preserve"> </v>
      </c>
      <c r="K154" s="870" t="str">
        <f t="shared" si="11"/>
        <v xml:space="preserve"> </v>
      </c>
      <c r="L154" s="871" t="str">
        <f t="shared" si="12"/>
        <v xml:space="preserve"> </v>
      </c>
      <c r="M154" s="872"/>
      <c r="N154" s="873">
        <f t="shared" si="13"/>
        <v>0</v>
      </c>
      <c r="O154" s="793"/>
    </row>
    <row r="155" spans="1:15" ht="14.15" customHeight="1">
      <c r="A155" s="793"/>
      <c r="B155" s="1633" t="s">
        <v>67</v>
      </c>
      <c r="C155" s="864" t="s">
        <v>335</v>
      </c>
      <c r="D155" s="855"/>
      <c r="E155" s="856"/>
      <c r="F155" s="865" t="str">
        <f t="shared" si="8"/>
        <v xml:space="preserve"> </v>
      </c>
      <c r="G155" s="866"/>
      <c r="H155" s="867" t="str">
        <f t="shared" si="9"/>
        <v xml:space="preserve"> </v>
      </c>
      <c r="I155" s="868" t="str">
        <f t="shared" si="10"/>
        <v xml:space="preserve"> </v>
      </c>
      <c r="J155" s="869" t="str">
        <f t="shared" si="14"/>
        <v xml:space="preserve"> </v>
      </c>
      <c r="K155" s="870" t="str">
        <f t="shared" si="11"/>
        <v xml:space="preserve"> </v>
      </c>
      <c r="L155" s="871" t="str">
        <f t="shared" si="12"/>
        <v xml:space="preserve"> </v>
      </c>
      <c r="M155" s="872"/>
      <c r="N155" s="873">
        <f t="shared" si="13"/>
        <v>0</v>
      </c>
      <c r="O155" s="793"/>
    </row>
    <row r="156" spans="1:15" ht="14.15" customHeight="1">
      <c r="A156" s="793"/>
      <c r="B156" s="1633"/>
      <c r="C156" s="864" t="s">
        <v>336</v>
      </c>
      <c r="D156" s="855"/>
      <c r="E156" s="856"/>
      <c r="F156" s="865" t="str">
        <f t="shared" si="8"/>
        <v xml:space="preserve"> </v>
      </c>
      <c r="G156" s="866"/>
      <c r="H156" s="867" t="str">
        <f t="shared" si="9"/>
        <v xml:space="preserve"> </v>
      </c>
      <c r="I156" s="868" t="str">
        <f t="shared" si="10"/>
        <v xml:space="preserve"> </v>
      </c>
      <c r="J156" s="869" t="str">
        <f t="shared" si="14"/>
        <v xml:space="preserve"> </v>
      </c>
      <c r="K156" s="870" t="str">
        <f t="shared" si="11"/>
        <v xml:space="preserve"> </v>
      </c>
      <c r="L156" s="871" t="str">
        <f t="shared" si="12"/>
        <v xml:space="preserve"> </v>
      </c>
      <c r="M156" s="872"/>
      <c r="N156" s="873">
        <f t="shared" si="13"/>
        <v>0</v>
      </c>
      <c r="O156" s="793"/>
    </row>
    <row r="157" spans="1:15" ht="14.15" customHeight="1">
      <c r="A157" s="793"/>
      <c r="B157" s="1633"/>
      <c r="C157" s="864" t="s">
        <v>337</v>
      </c>
      <c r="D157" s="855"/>
      <c r="E157" s="856"/>
      <c r="F157" s="865" t="str">
        <f t="shared" si="8"/>
        <v xml:space="preserve"> </v>
      </c>
      <c r="G157" s="866"/>
      <c r="H157" s="867" t="str">
        <f t="shared" si="9"/>
        <v xml:space="preserve"> </v>
      </c>
      <c r="I157" s="868" t="str">
        <f t="shared" si="10"/>
        <v xml:space="preserve"> </v>
      </c>
      <c r="J157" s="869" t="str">
        <f t="shared" si="14"/>
        <v xml:space="preserve"> </v>
      </c>
      <c r="K157" s="870" t="str">
        <f t="shared" si="11"/>
        <v xml:space="preserve"> </v>
      </c>
      <c r="L157" s="871" t="str">
        <f t="shared" si="12"/>
        <v xml:space="preserve"> </v>
      </c>
      <c r="M157" s="872"/>
      <c r="N157" s="873">
        <f t="shared" si="13"/>
        <v>0</v>
      </c>
      <c r="O157" s="793"/>
    </row>
    <row r="158" spans="1:15" ht="14.15" customHeight="1">
      <c r="A158" s="793"/>
      <c r="B158" s="1633"/>
      <c r="C158" s="864" t="s">
        <v>338</v>
      </c>
      <c r="D158" s="855"/>
      <c r="E158" s="856"/>
      <c r="F158" s="865" t="str">
        <f t="shared" si="8"/>
        <v xml:space="preserve"> </v>
      </c>
      <c r="G158" s="866"/>
      <c r="H158" s="867" t="str">
        <f t="shared" si="9"/>
        <v xml:space="preserve"> </v>
      </c>
      <c r="I158" s="868" t="str">
        <f t="shared" si="10"/>
        <v xml:space="preserve"> </v>
      </c>
      <c r="J158" s="869" t="str">
        <f t="shared" si="14"/>
        <v xml:space="preserve"> </v>
      </c>
      <c r="K158" s="870" t="str">
        <f t="shared" si="11"/>
        <v xml:space="preserve"> </v>
      </c>
      <c r="L158" s="871" t="str">
        <f t="shared" si="12"/>
        <v xml:space="preserve"> </v>
      </c>
      <c r="M158" s="872"/>
      <c r="N158" s="873">
        <f t="shared" si="13"/>
        <v>0</v>
      </c>
      <c r="O158" s="793"/>
    </row>
    <row r="159" spans="1:15" ht="14.15" customHeight="1">
      <c r="A159" s="793"/>
      <c r="B159" s="1633"/>
      <c r="C159" s="864" t="s">
        <v>339</v>
      </c>
      <c r="D159" s="855"/>
      <c r="E159" s="856"/>
      <c r="F159" s="865" t="str">
        <f t="shared" si="8"/>
        <v xml:space="preserve"> </v>
      </c>
      <c r="G159" s="866"/>
      <c r="H159" s="867" t="str">
        <f t="shared" si="9"/>
        <v xml:space="preserve"> </v>
      </c>
      <c r="I159" s="868" t="str">
        <f t="shared" si="10"/>
        <v xml:space="preserve"> </v>
      </c>
      <c r="J159" s="869" t="str">
        <f t="shared" si="14"/>
        <v xml:space="preserve"> </v>
      </c>
      <c r="K159" s="870" t="str">
        <f t="shared" si="11"/>
        <v xml:space="preserve"> </v>
      </c>
      <c r="L159" s="871" t="str">
        <f t="shared" si="12"/>
        <v xml:space="preserve"> </v>
      </c>
      <c r="M159" s="872"/>
      <c r="N159" s="873">
        <f t="shared" si="13"/>
        <v>0</v>
      </c>
      <c r="O159" s="793"/>
    </row>
    <row r="160" spans="1:15" ht="14.15" customHeight="1">
      <c r="A160" s="793"/>
      <c r="B160" s="880"/>
      <c r="C160" s="864" t="s">
        <v>340</v>
      </c>
      <c r="D160" s="855"/>
      <c r="E160" s="856"/>
      <c r="F160" s="865" t="str">
        <f t="shared" si="8"/>
        <v xml:space="preserve"> </v>
      </c>
      <c r="G160" s="866"/>
      <c r="H160" s="867" t="str">
        <f t="shared" si="9"/>
        <v xml:space="preserve"> </v>
      </c>
      <c r="I160" s="868" t="str">
        <f t="shared" si="10"/>
        <v xml:space="preserve"> </v>
      </c>
      <c r="J160" s="869" t="str">
        <f t="shared" si="14"/>
        <v xml:space="preserve"> </v>
      </c>
      <c r="K160" s="870" t="str">
        <f t="shared" si="11"/>
        <v xml:space="preserve"> </v>
      </c>
      <c r="L160" s="871" t="str">
        <f t="shared" si="12"/>
        <v xml:space="preserve"> </v>
      </c>
      <c r="M160" s="872"/>
      <c r="N160" s="873">
        <f t="shared" si="13"/>
        <v>0</v>
      </c>
      <c r="O160" s="793"/>
    </row>
    <row r="161" spans="1:15" ht="14.15" customHeight="1">
      <c r="A161" s="793"/>
      <c r="B161" s="880"/>
      <c r="C161" s="864" t="s">
        <v>341</v>
      </c>
      <c r="D161" s="855"/>
      <c r="E161" s="856"/>
      <c r="F161" s="865" t="str">
        <f t="shared" si="8"/>
        <v xml:space="preserve"> </v>
      </c>
      <c r="G161" s="866"/>
      <c r="H161" s="867" t="str">
        <f t="shared" si="9"/>
        <v xml:space="preserve"> </v>
      </c>
      <c r="I161" s="868" t="str">
        <f t="shared" si="10"/>
        <v xml:space="preserve"> </v>
      </c>
      <c r="J161" s="869" t="str">
        <f t="shared" si="14"/>
        <v xml:space="preserve"> </v>
      </c>
      <c r="K161" s="870" t="str">
        <f t="shared" si="11"/>
        <v xml:space="preserve"> </v>
      </c>
      <c r="L161" s="871" t="str">
        <f t="shared" si="12"/>
        <v xml:space="preserve"> </v>
      </c>
      <c r="M161" s="872"/>
      <c r="N161" s="873">
        <f t="shared" si="13"/>
        <v>0</v>
      </c>
      <c r="O161" s="793"/>
    </row>
    <row r="162" spans="1:15" ht="14.15" customHeight="1">
      <c r="A162" s="793"/>
      <c r="B162" s="880"/>
      <c r="C162" s="864" t="s">
        <v>342</v>
      </c>
      <c r="D162" s="855"/>
      <c r="E162" s="856"/>
      <c r="F162" s="865" t="str">
        <f t="shared" si="8"/>
        <v xml:space="preserve"> </v>
      </c>
      <c r="G162" s="866"/>
      <c r="H162" s="867" t="str">
        <f t="shared" si="9"/>
        <v xml:space="preserve"> </v>
      </c>
      <c r="I162" s="868" t="str">
        <f t="shared" si="10"/>
        <v xml:space="preserve"> </v>
      </c>
      <c r="J162" s="869" t="str">
        <f t="shared" si="14"/>
        <v xml:space="preserve"> </v>
      </c>
      <c r="K162" s="870" t="str">
        <f t="shared" si="11"/>
        <v xml:space="preserve"> </v>
      </c>
      <c r="L162" s="871" t="str">
        <f t="shared" si="12"/>
        <v xml:space="preserve"> </v>
      </c>
      <c r="M162" s="872"/>
      <c r="N162" s="873">
        <f t="shared" si="13"/>
        <v>0</v>
      </c>
      <c r="O162" s="793"/>
    </row>
    <row r="163" spans="1:15" ht="14.15" customHeight="1">
      <c r="A163" s="793"/>
      <c r="B163" s="880"/>
      <c r="C163" s="864" t="s">
        <v>343</v>
      </c>
      <c r="D163" s="855"/>
      <c r="E163" s="856"/>
      <c r="F163" s="865" t="str">
        <f t="shared" si="8"/>
        <v xml:space="preserve"> </v>
      </c>
      <c r="G163" s="866"/>
      <c r="H163" s="867" t="str">
        <f t="shared" si="9"/>
        <v xml:space="preserve"> </v>
      </c>
      <c r="I163" s="868" t="str">
        <f t="shared" si="10"/>
        <v xml:space="preserve"> </v>
      </c>
      <c r="J163" s="869" t="str">
        <f t="shared" si="14"/>
        <v xml:space="preserve"> </v>
      </c>
      <c r="K163" s="870" t="str">
        <f t="shared" si="11"/>
        <v xml:space="preserve"> </v>
      </c>
      <c r="L163" s="871" t="str">
        <f t="shared" si="12"/>
        <v xml:space="preserve"> </v>
      </c>
      <c r="M163" s="872"/>
      <c r="N163" s="873">
        <f t="shared" si="13"/>
        <v>0</v>
      </c>
      <c r="O163" s="793"/>
    </row>
    <row r="164" spans="1:15" ht="14.15" customHeight="1">
      <c r="A164" s="793"/>
      <c r="B164" s="880"/>
      <c r="C164" s="864" t="s">
        <v>344</v>
      </c>
      <c r="D164" s="855"/>
      <c r="E164" s="856"/>
      <c r="F164" s="865" t="str">
        <f t="shared" si="8"/>
        <v xml:space="preserve"> </v>
      </c>
      <c r="G164" s="866"/>
      <c r="H164" s="867" t="str">
        <f t="shared" si="9"/>
        <v xml:space="preserve"> </v>
      </c>
      <c r="I164" s="868" t="str">
        <f t="shared" si="10"/>
        <v xml:space="preserve"> </v>
      </c>
      <c r="J164" s="869" t="str">
        <f t="shared" si="14"/>
        <v xml:space="preserve"> </v>
      </c>
      <c r="K164" s="870" t="str">
        <f t="shared" si="11"/>
        <v xml:space="preserve"> </v>
      </c>
      <c r="L164" s="871" t="str">
        <f t="shared" si="12"/>
        <v xml:space="preserve"> </v>
      </c>
      <c r="M164" s="872"/>
      <c r="N164" s="873">
        <f t="shared" si="13"/>
        <v>0</v>
      </c>
      <c r="O164" s="793"/>
    </row>
    <row r="165" spans="1:15" ht="14.15" customHeight="1">
      <c r="A165" s="793"/>
      <c r="B165" s="880"/>
      <c r="C165" s="864" t="s">
        <v>345</v>
      </c>
      <c r="D165" s="855"/>
      <c r="E165" s="856"/>
      <c r="F165" s="865" t="str">
        <f t="shared" si="8"/>
        <v xml:space="preserve"> </v>
      </c>
      <c r="G165" s="866"/>
      <c r="H165" s="867" t="str">
        <f t="shared" si="9"/>
        <v xml:space="preserve"> </v>
      </c>
      <c r="I165" s="868" t="str">
        <f t="shared" si="10"/>
        <v xml:space="preserve"> </v>
      </c>
      <c r="J165" s="869" t="str">
        <f t="shared" si="14"/>
        <v xml:space="preserve"> </v>
      </c>
      <c r="K165" s="870" t="str">
        <f t="shared" si="11"/>
        <v xml:space="preserve"> </v>
      </c>
      <c r="L165" s="871" t="str">
        <f t="shared" si="12"/>
        <v xml:space="preserve"> </v>
      </c>
      <c r="M165" s="872"/>
      <c r="N165" s="873">
        <f t="shared" si="13"/>
        <v>0</v>
      </c>
      <c r="O165" s="793"/>
    </row>
    <row r="166" spans="1:15" ht="14.15" customHeight="1">
      <c r="A166" s="793"/>
      <c r="B166" s="880"/>
      <c r="C166" s="864" t="s">
        <v>346</v>
      </c>
      <c r="D166" s="855"/>
      <c r="E166" s="856"/>
      <c r="F166" s="865" t="str">
        <f t="shared" si="8"/>
        <v xml:space="preserve"> </v>
      </c>
      <c r="G166" s="866"/>
      <c r="H166" s="867" t="str">
        <f t="shared" si="9"/>
        <v xml:space="preserve"> </v>
      </c>
      <c r="I166" s="868" t="str">
        <f t="shared" si="10"/>
        <v xml:space="preserve"> </v>
      </c>
      <c r="J166" s="869" t="str">
        <f t="shared" si="14"/>
        <v xml:space="preserve"> </v>
      </c>
      <c r="K166" s="870" t="str">
        <f t="shared" si="11"/>
        <v xml:space="preserve"> </v>
      </c>
      <c r="L166" s="871" t="str">
        <f t="shared" si="12"/>
        <v xml:space="preserve"> </v>
      </c>
      <c r="M166" s="872"/>
      <c r="N166" s="873">
        <f t="shared" si="13"/>
        <v>0</v>
      </c>
      <c r="O166" s="793"/>
    </row>
    <row r="167" spans="1:15" ht="14.15" customHeight="1">
      <c r="A167" s="793"/>
      <c r="B167" s="880"/>
      <c r="C167" s="864" t="s">
        <v>347</v>
      </c>
      <c r="D167" s="855"/>
      <c r="E167" s="856"/>
      <c r="F167" s="865" t="str">
        <f t="shared" si="8"/>
        <v xml:space="preserve"> </v>
      </c>
      <c r="G167" s="866"/>
      <c r="H167" s="867" t="str">
        <f t="shared" si="9"/>
        <v xml:space="preserve"> </v>
      </c>
      <c r="I167" s="868" t="str">
        <f t="shared" si="10"/>
        <v xml:space="preserve"> </v>
      </c>
      <c r="J167" s="869" t="str">
        <f t="shared" si="14"/>
        <v xml:space="preserve"> </v>
      </c>
      <c r="K167" s="870" t="str">
        <f t="shared" si="11"/>
        <v xml:space="preserve"> </v>
      </c>
      <c r="L167" s="871" t="str">
        <f t="shared" si="12"/>
        <v xml:space="preserve"> </v>
      </c>
      <c r="M167" s="872"/>
      <c r="N167" s="873">
        <f t="shared" si="13"/>
        <v>0</v>
      </c>
      <c r="O167" s="793"/>
    </row>
    <row r="168" spans="1:15" ht="14.15" customHeight="1">
      <c r="A168" s="793"/>
      <c r="B168" s="880"/>
      <c r="C168" s="864" t="s">
        <v>348</v>
      </c>
      <c r="D168" s="855"/>
      <c r="E168" s="856"/>
      <c r="F168" s="865" t="str">
        <f t="shared" si="8"/>
        <v xml:space="preserve"> </v>
      </c>
      <c r="G168" s="866"/>
      <c r="H168" s="867" t="str">
        <f t="shared" si="9"/>
        <v xml:space="preserve"> </v>
      </c>
      <c r="I168" s="868" t="str">
        <f t="shared" si="10"/>
        <v xml:space="preserve"> </v>
      </c>
      <c r="J168" s="869" t="str">
        <f t="shared" si="14"/>
        <v xml:space="preserve"> </v>
      </c>
      <c r="K168" s="870" t="str">
        <f t="shared" si="11"/>
        <v xml:space="preserve"> </v>
      </c>
      <c r="L168" s="871" t="str">
        <f t="shared" si="12"/>
        <v xml:space="preserve"> </v>
      </c>
      <c r="M168" s="872"/>
      <c r="N168" s="873">
        <f t="shared" si="13"/>
        <v>0</v>
      </c>
      <c r="O168" s="793"/>
    </row>
    <row r="169" spans="1:15" ht="14.15" customHeight="1">
      <c r="A169" s="793"/>
      <c r="B169" s="880"/>
      <c r="C169" s="864" t="s">
        <v>349</v>
      </c>
      <c r="D169" s="855"/>
      <c r="E169" s="856"/>
      <c r="F169" s="865" t="str">
        <f t="shared" si="8"/>
        <v xml:space="preserve"> </v>
      </c>
      <c r="G169" s="866"/>
      <c r="H169" s="867" t="str">
        <f t="shared" si="9"/>
        <v xml:space="preserve"> </v>
      </c>
      <c r="I169" s="868" t="str">
        <f t="shared" si="10"/>
        <v xml:space="preserve"> </v>
      </c>
      <c r="J169" s="869" t="str">
        <f t="shared" si="14"/>
        <v xml:space="preserve"> </v>
      </c>
      <c r="K169" s="870" t="str">
        <f t="shared" si="11"/>
        <v xml:space="preserve"> </v>
      </c>
      <c r="L169" s="871" t="str">
        <f t="shared" si="12"/>
        <v xml:space="preserve"> </v>
      </c>
      <c r="M169" s="872"/>
      <c r="N169" s="873">
        <f t="shared" si="13"/>
        <v>0</v>
      </c>
      <c r="O169" s="793"/>
    </row>
    <row r="170" spans="1:15" ht="14.15" customHeight="1">
      <c r="A170" s="793"/>
      <c r="B170" s="880"/>
      <c r="C170" s="864" t="s">
        <v>350</v>
      </c>
      <c r="D170" s="855"/>
      <c r="E170" s="856"/>
      <c r="F170" s="865" t="str">
        <f t="shared" si="8"/>
        <v xml:space="preserve"> </v>
      </c>
      <c r="G170" s="866"/>
      <c r="H170" s="867" t="str">
        <f t="shared" si="9"/>
        <v xml:space="preserve"> </v>
      </c>
      <c r="I170" s="868" t="str">
        <f t="shared" si="10"/>
        <v xml:space="preserve"> </v>
      </c>
      <c r="J170" s="869" t="str">
        <f t="shared" si="14"/>
        <v xml:space="preserve"> </v>
      </c>
      <c r="K170" s="870" t="str">
        <f t="shared" si="11"/>
        <v xml:space="preserve"> </v>
      </c>
      <c r="L170" s="871" t="str">
        <f t="shared" si="12"/>
        <v xml:space="preserve"> </v>
      </c>
      <c r="M170" s="872"/>
      <c r="N170" s="873">
        <f t="shared" si="13"/>
        <v>0</v>
      </c>
      <c r="O170" s="793"/>
    </row>
    <row r="171" spans="1:15" ht="14.15" customHeight="1">
      <c r="A171" s="793"/>
      <c r="B171" s="881"/>
      <c r="C171" s="864" t="s">
        <v>351</v>
      </c>
      <c r="D171" s="855"/>
      <c r="E171" s="856"/>
      <c r="F171" s="865" t="str">
        <f t="shared" si="8"/>
        <v xml:space="preserve"> </v>
      </c>
      <c r="G171" s="866"/>
      <c r="H171" s="867" t="str">
        <f t="shared" si="9"/>
        <v xml:space="preserve"> </v>
      </c>
      <c r="I171" s="868" t="str">
        <f t="shared" si="10"/>
        <v xml:space="preserve"> </v>
      </c>
      <c r="J171" s="869" t="str">
        <f t="shared" si="14"/>
        <v xml:space="preserve"> </v>
      </c>
      <c r="K171" s="870" t="str">
        <f t="shared" si="11"/>
        <v xml:space="preserve"> </v>
      </c>
      <c r="L171" s="871" t="str">
        <f t="shared" si="12"/>
        <v xml:space="preserve"> </v>
      </c>
      <c r="M171" s="872"/>
      <c r="N171" s="873">
        <f t="shared" si="13"/>
        <v>0</v>
      </c>
      <c r="O171" s="793"/>
    </row>
    <row r="172" spans="1:15" ht="14.15" customHeight="1">
      <c r="A172" s="793"/>
      <c r="B172" s="879"/>
      <c r="C172" s="864" t="s">
        <v>352</v>
      </c>
      <c r="D172" s="855"/>
      <c r="E172" s="856"/>
      <c r="F172" s="865" t="str">
        <f t="shared" si="8"/>
        <v xml:space="preserve"> </v>
      </c>
      <c r="G172" s="866"/>
      <c r="H172" s="867" t="str">
        <f t="shared" si="9"/>
        <v xml:space="preserve"> </v>
      </c>
      <c r="I172" s="868" t="str">
        <f t="shared" si="10"/>
        <v xml:space="preserve"> </v>
      </c>
      <c r="J172" s="869" t="str">
        <f t="shared" si="14"/>
        <v xml:space="preserve"> </v>
      </c>
      <c r="K172" s="870" t="str">
        <f t="shared" si="11"/>
        <v xml:space="preserve"> </v>
      </c>
      <c r="L172" s="871" t="str">
        <f t="shared" si="12"/>
        <v xml:space="preserve"> </v>
      </c>
      <c r="M172" s="872"/>
      <c r="N172" s="873">
        <f t="shared" si="13"/>
        <v>0</v>
      </c>
      <c r="O172" s="793"/>
    </row>
    <row r="173" spans="1:15" ht="14.15" customHeight="1">
      <c r="A173" s="793"/>
      <c r="B173" s="880"/>
      <c r="C173" s="864" t="s">
        <v>353</v>
      </c>
      <c r="D173" s="855"/>
      <c r="E173" s="856"/>
      <c r="F173" s="865" t="str">
        <f t="shared" si="8"/>
        <v xml:space="preserve"> </v>
      </c>
      <c r="G173" s="866"/>
      <c r="H173" s="867" t="str">
        <f t="shared" si="9"/>
        <v xml:space="preserve"> </v>
      </c>
      <c r="I173" s="868" t="str">
        <f t="shared" si="10"/>
        <v xml:space="preserve"> </v>
      </c>
      <c r="J173" s="869" t="str">
        <f t="shared" si="14"/>
        <v xml:space="preserve"> </v>
      </c>
      <c r="K173" s="870" t="str">
        <f t="shared" si="11"/>
        <v xml:space="preserve"> </v>
      </c>
      <c r="L173" s="871" t="str">
        <f t="shared" si="12"/>
        <v xml:space="preserve"> </v>
      </c>
      <c r="M173" s="872"/>
      <c r="N173" s="873">
        <f t="shared" si="13"/>
        <v>0</v>
      </c>
      <c r="O173" s="793"/>
    </row>
    <row r="174" spans="1:15" ht="14.15" customHeight="1">
      <c r="A174" s="793"/>
      <c r="B174" s="880"/>
      <c r="C174" s="864" t="s">
        <v>354</v>
      </c>
      <c r="D174" s="855"/>
      <c r="E174" s="856"/>
      <c r="F174" s="865" t="str">
        <f t="shared" si="8"/>
        <v xml:space="preserve"> </v>
      </c>
      <c r="G174" s="866"/>
      <c r="H174" s="867" t="str">
        <f t="shared" si="9"/>
        <v xml:space="preserve"> </v>
      </c>
      <c r="I174" s="868" t="str">
        <f t="shared" si="10"/>
        <v xml:space="preserve"> </v>
      </c>
      <c r="J174" s="869" t="str">
        <f t="shared" si="14"/>
        <v xml:space="preserve"> </v>
      </c>
      <c r="K174" s="870" t="str">
        <f t="shared" si="11"/>
        <v xml:space="preserve"> </v>
      </c>
      <c r="L174" s="871" t="str">
        <f t="shared" si="12"/>
        <v xml:space="preserve"> </v>
      </c>
      <c r="M174" s="872"/>
      <c r="N174" s="873">
        <f t="shared" si="13"/>
        <v>0</v>
      </c>
      <c r="O174" s="793"/>
    </row>
    <row r="175" spans="1:15" ht="14.15" customHeight="1">
      <c r="A175" s="793"/>
      <c r="B175" s="880"/>
      <c r="C175" s="864" t="s">
        <v>355</v>
      </c>
      <c r="D175" s="855"/>
      <c r="E175" s="856"/>
      <c r="F175" s="865" t="str">
        <f t="shared" si="8"/>
        <v xml:space="preserve"> </v>
      </c>
      <c r="G175" s="866"/>
      <c r="H175" s="867" t="str">
        <f t="shared" si="9"/>
        <v xml:space="preserve"> </v>
      </c>
      <c r="I175" s="868" t="str">
        <f t="shared" si="10"/>
        <v xml:space="preserve"> </v>
      </c>
      <c r="J175" s="869" t="str">
        <f t="shared" si="14"/>
        <v xml:space="preserve"> </v>
      </c>
      <c r="K175" s="870" t="str">
        <f t="shared" si="11"/>
        <v xml:space="preserve"> </v>
      </c>
      <c r="L175" s="871" t="str">
        <f t="shared" si="12"/>
        <v xml:space="preserve"> </v>
      </c>
      <c r="M175" s="872"/>
      <c r="N175" s="873">
        <f t="shared" si="13"/>
        <v>0</v>
      </c>
      <c r="O175" s="793"/>
    </row>
    <row r="176" spans="1:15" ht="14.15" customHeight="1">
      <c r="A176" s="793"/>
      <c r="B176" s="880"/>
      <c r="C176" s="864" t="s">
        <v>356</v>
      </c>
      <c r="D176" s="855"/>
      <c r="E176" s="856"/>
      <c r="F176" s="865" t="str">
        <f t="shared" si="8"/>
        <v xml:space="preserve"> </v>
      </c>
      <c r="G176" s="866"/>
      <c r="H176" s="867" t="str">
        <f t="shared" si="9"/>
        <v xml:space="preserve"> </v>
      </c>
      <c r="I176" s="868" t="str">
        <f t="shared" si="10"/>
        <v xml:space="preserve"> </v>
      </c>
      <c r="J176" s="869" t="str">
        <f t="shared" si="14"/>
        <v xml:space="preserve"> </v>
      </c>
      <c r="K176" s="870" t="str">
        <f t="shared" si="11"/>
        <v xml:space="preserve"> </v>
      </c>
      <c r="L176" s="871" t="str">
        <f t="shared" si="12"/>
        <v xml:space="preserve"> </v>
      </c>
      <c r="M176" s="872"/>
      <c r="N176" s="873">
        <f t="shared" si="13"/>
        <v>0</v>
      </c>
      <c r="O176" s="793"/>
    </row>
    <row r="177" spans="1:15" ht="14.15" customHeight="1">
      <c r="A177" s="793"/>
      <c r="B177" s="880"/>
      <c r="C177" s="864" t="s">
        <v>357</v>
      </c>
      <c r="D177" s="855"/>
      <c r="E177" s="856"/>
      <c r="F177" s="865" t="str">
        <f t="shared" si="8"/>
        <v xml:space="preserve"> </v>
      </c>
      <c r="G177" s="866"/>
      <c r="H177" s="867" t="str">
        <f t="shared" si="9"/>
        <v xml:space="preserve"> </v>
      </c>
      <c r="I177" s="868" t="str">
        <f t="shared" si="10"/>
        <v xml:space="preserve"> </v>
      </c>
      <c r="J177" s="869" t="str">
        <f t="shared" si="14"/>
        <v xml:space="preserve"> </v>
      </c>
      <c r="K177" s="870" t="str">
        <f t="shared" si="11"/>
        <v xml:space="preserve"> </v>
      </c>
      <c r="L177" s="871" t="str">
        <f t="shared" si="12"/>
        <v xml:space="preserve"> </v>
      </c>
      <c r="M177" s="872"/>
      <c r="N177" s="873">
        <f t="shared" si="13"/>
        <v>0</v>
      </c>
      <c r="O177" s="793"/>
    </row>
    <row r="178" spans="1:15" ht="14.15" customHeight="1">
      <c r="A178" s="793"/>
      <c r="B178" s="880"/>
      <c r="C178" s="864" t="s">
        <v>358</v>
      </c>
      <c r="D178" s="855"/>
      <c r="E178" s="856"/>
      <c r="F178" s="865" t="str">
        <f t="shared" si="8"/>
        <v xml:space="preserve"> </v>
      </c>
      <c r="G178" s="866"/>
      <c r="H178" s="867" t="str">
        <f t="shared" si="9"/>
        <v xml:space="preserve"> </v>
      </c>
      <c r="I178" s="868" t="str">
        <f t="shared" si="10"/>
        <v xml:space="preserve"> </v>
      </c>
      <c r="J178" s="869" t="str">
        <f t="shared" si="14"/>
        <v xml:space="preserve"> </v>
      </c>
      <c r="K178" s="870" t="str">
        <f t="shared" si="11"/>
        <v xml:space="preserve"> </v>
      </c>
      <c r="L178" s="871" t="str">
        <f t="shared" si="12"/>
        <v xml:space="preserve"> </v>
      </c>
      <c r="M178" s="872"/>
      <c r="N178" s="873">
        <f t="shared" si="13"/>
        <v>0</v>
      </c>
      <c r="O178" s="793"/>
    </row>
    <row r="179" spans="1:15" ht="14.15" customHeight="1">
      <c r="A179" s="793"/>
      <c r="B179" s="880"/>
      <c r="C179" s="864" t="s">
        <v>359</v>
      </c>
      <c r="D179" s="855"/>
      <c r="E179" s="856"/>
      <c r="F179" s="865" t="str">
        <f t="shared" si="8"/>
        <v xml:space="preserve"> </v>
      </c>
      <c r="G179" s="866"/>
      <c r="H179" s="867" t="str">
        <f t="shared" si="9"/>
        <v xml:space="preserve"> </v>
      </c>
      <c r="I179" s="868" t="str">
        <f t="shared" si="10"/>
        <v xml:space="preserve"> </v>
      </c>
      <c r="J179" s="869" t="str">
        <f t="shared" si="14"/>
        <v xml:space="preserve"> </v>
      </c>
      <c r="K179" s="870" t="str">
        <f t="shared" si="11"/>
        <v xml:space="preserve"> </v>
      </c>
      <c r="L179" s="871" t="str">
        <f t="shared" si="12"/>
        <v xml:space="preserve"> </v>
      </c>
      <c r="M179" s="872"/>
      <c r="N179" s="873">
        <f t="shared" si="13"/>
        <v>0</v>
      </c>
      <c r="O179" s="793"/>
    </row>
    <row r="180" spans="1:15" ht="14.15" customHeight="1">
      <c r="A180" s="793"/>
      <c r="B180" s="880"/>
      <c r="C180" s="864" t="s">
        <v>360</v>
      </c>
      <c r="D180" s="855"/>
      <c r="E180" s="856"/>
      <c r="F180" s="865" t="str">
        <f t="shared" ref="F180:F243" si="15">IF(AND(NOT(ISBLANK(D180)),NOT(ISBLANK(E180)),NOT(ISBLANK(D179)),NOT(ISBLANK(E179))),24-D179-(E179/60)+D180+(E180/60)," ")</f>
        <v xml:space="preserve"> </v>
      </c>
      <c r="G180" s="866"/>
      <c r="H180" s="867" t="str">
        <f t="shared" ref="H180:H243" si="16">IF(AND(NOT(ISBLANK(D180)),NOT(ISBLANK(E180)),G180&gt;0),G180/F180*24," ")</f>
        <v xml:space="preserve"> </v>
      </c>
      <c r="I180" s="868" t="str">
        <f t="shared" ref="I180:I243" si="17">IF(OR(ISBLANK(G180),N180=0,H180&lt;0.8*N180)," ",H180)</f>
        <v xml:space="preserve"> </v>
      </c>
      <c r="J180" s="869" t="str">
        <f t="shared" si="14"/>
        <v xml:space="preserve"> </v>
      </c>
      <c r="K180" s="870" t="str">
        <f t="shared" ref="K180:K243" si="18">IF(J180=" "," ",J180*1.2)</f>
        <v xml:space="preserve"> </v>
      </c>
      <c r="L180" s="871" t="str">
        <f t="shared" ref="L180:L243" si="19">IF(AND(I180&lt;=K180,M180&lt;&gt;"Ja"),I180," ")</f>
        <v xml:space="preserve"> </v>
      </c>
      <c r="M180" s="872"/>
      <c r="N180" s="873">
        <f t="shared" ref="N180:N243" si="20">IF(AND(ISBLANK($I$20),ISBLANK($I$23),ISBLANK($I$26),ISBLANK($I$31),ISBLANK($I$38)),0,IF(SUM($I$20*(100-$I$21)/100,$I$23*(100-$I$24)/100,$I$26,$I$31)&gt;0,($I$20*(100-$I$21)/100+$I$23*(100-$I$24)/100+$I$26+$I$31)/365,$I$38/365))</f>
        <v>0</v>
      </c>
      <c r="O180" s="793"/>
    </row>
    <row r="181" spans="1:15" ht="14.15" customHeight="1">
      <c r="A181" s="793"/>
      <c r="B181" s="1634" t="str">
        <f>IF(ISBLANK(H7)," ",H7)</f>
        <v xml:space="preserve"> </v>
      </c>
      <c r="C181" s="864" t="s">
        <v>361</v>
      </c>
      <c r="D181" s="855"/>
      <c r="E181" s="856"/>
      <c r="F181" s="865" t="str">
        <f t="shared" si="15"/>
        <v xml:space="preserve"> </v>
      </c>
      <c r="G181" s="866"/>
      <c r="H181" s="867" t="str">
        <f t="shared" si="16"/>
        <v xml:space="preserve"> </v>
      </c>
      <c r="I181" s="868" t="str">
        <f t="shared" si="17"/>
        <v xml:space="preserve"> </v>
      </c>
      <c r="J181" s="869" t="str">
        <f t="shared" si="14"/>
        <v xml:space="preserve"> </v>
      </c>
      <c r="K181" s="870" t="str">
        <f t="shared" si="18"/>
        <v xml:space="preserve"> </v>
      </c>
      <c r="L181" s="871" t="str">
        <f t="shared" si="19"/>
        <v xml:space="preserve"> </v>
      </c>
      <c r="M181" s="872"/>
      <c r="N181" s="873">
        <f t="shared" si="20"/>
        <v>0</v>
      </c>
      <c r="O181" s="793"/>
    </row>
    <row r="182" spans="1:15" ht="14.15" customHeight="1">
      <c r="A182" s="793"/>
      <c r="B182" s="1634"/>
      <c r="C182" s="864" t="s">
        <v>362</v>
      </c>
      <c r="D182" s="855"/>
      <c r="E182" s="856"/>
      <c r="F182" s="865" t="str">
        <f t="shared" si="15"/>
        <v xml:space="preserve"> </v>
      </c>
      <c r="G182" s="866"/>
      <c r="H182" s="867" t="str">
        <f t="shared" si="16"/>
        <v xml:space="preserve"> </v>
      </c>
      <c r="I182" s="868" t="str">
        <f t="shared" si="17"/>
        <v xml:space="preserve"> </v>
      </c>
      <c r="J182" s="869" t="str">
        <f t="shared" si="14"/>
        <v xml:space="preserve"> </v>
      </c>
      <c r="K182" s="870" t="str">
        <f t="shared" si="18"/>
        <v xml:space="preserve"> </v>
      </c>
      <c r="L182" s="871" t="str">
        <f t="shared" si="19"/>
        <v xml:space="preserve"> </v>
      </c>
      <c r="M182" s="872"/>
      <c r="N182" s="873">
        <f t="shared" si="20"/>
        <v>0</v>
      </c>
      <c r="O182" s="793"/>
    </row>
    <row r="183" spans="1:15" ht="14.15" customHeight="1">
      <c r="A183" s="793"/>
      <c r="B183" s="1634"/>
      <c r="C183" s="864" t="s">
        <v>363</v>
      </c>
      <c r="D183" s="855"/>
      <c r="E183" s="856"/>
      <c r="F183" s="865" t="str">
        <f t="shared" si="15"/>
        <v xml:space="preserve"> </v>
      </c>
      <c r="G183" s="866"/>
      <c r="H183" s="867" t="str">
        <f t="shared" si="16"/>
        <v xml:space="preserve"> </v>
      </c>
      <c r="I183" s="868" t="str">
        <f t="shared" si="17"/>
        <v xml:space="preserve"> </v>
      </c>
      <c r="J183" s="869" t="str">
        <f t="shared" si="14"/>
        <v xml:space="preserve"> </v>
      </c>
      <c r="K183" s="870" t="str">
        <f t="shared" si="18"/>
        <v xml:space="preserve"> </v>
      </c>
      <c r="L183" s="871" t="str">
        <f t="shared" si="19"/>
        <v xml:space="preserve"> </v>
      </c>
      <c r="M183" s="872"/>
      <c r="N183" s="873">
        <f t="shared" si="20"/>
        <v>0</v>
      </c>
      <c r="O183" s="793"/>
    </row>
    <row r="184" spans="1:15" ht="14.15" customHeight="1">
      <c r="A184" s="793"/>
      <c r="B184" s="1634"/>
      <c r="C184" s="864" t="s">
        <v>364</v>
      </c>
      <c r="D184" s="855"/>
      <c r="E184" s="856"/>
      <c r="F184" s="865" t="str">
        <f t="shared" si="15"/>
        <v xml:space="preserve"> </v>
      </c>
      <c r="G184" s="866"/>
      <c r="H184" s="867" t="str">
        <f t="shared" si="16"/>
        <v xml:space="preserve"> </v>
      </c>
      <c r="I184" s="868" t="str">
        <f t="shared" si="17"/>
        <v xml:space="preserve"> </v>
      </c>
      <c r="J184" s="869" t="str">
        <f t="shared" si="14"/>
        <v xml:space="preserve"> </v>
      </c>
      <c r="K184" s="870" t="str">
        <f t="shared" si="18"/>
        <v xml:space="preserve"> </v>
      </c>
      <c r="L184" s="871" t="str">
        <f t="shared" si="19"/>
        <v xml:space="preserve"> </v>
      </c>
      <c r="M184" s="872"/>
      <c r="N184" s="873">
        <f t="shared" si="20"/>
        <v>0</v>
      </c>
      <c r="O184" s="793"/>
    </row>
    <row r="185" spans="1:15" ht="14.15" customHeight="1">
      <c r="A185" s="793"/>
      <c r="B185" s="1633" t="s">
        <v>68</v>
      </c>
      <c r="C185" s="864" t="s">
        <v>365</v>
      </c>
      <c r="D185" s="855"/>
      <c r="E185" s="856"/>
      <c r="F185" s="865" t="str">
        <f t="shared" si="15"/>
        <v xml:space="preserve"> </v>
      </c>
      <c r="G185" s="866"/>
      <c r="H185" s="867" t="str">
        <f t="shared" si="16"/>
        <v xml:space="preserve"> </v>
      </c>
      <c r="I185" s="868" t="str">
        <f t="shared" si="17"/>
        <v xml:space="preserve"> </v>
      </c>
      <c r="J185" s="869" t="str">
        <f t="shared" si="14"/>
        <v xml:space="preserve"> </v>
      </c>
      <c r="K185" s="870" t="str">
        <f t="shared" si="18"/>
        <v xml:space="preserve"> </v>
      </c>
      <c r="L185" s="871" t="str">
        <f t="shared" si="19"/>
        <v xml:space="preserve"> </v>
      </c>
      <c r="M185" s="872"/>
      <c r="N185" s="873">
        <f t="shared" si="20"/>
        <v>0</v>
      </c>
      <c r="O185" s="793"/>
    </row>
    <row r="186" spans="1:15" ht="14.15" customHeight="1">
      <c r="A186" s="793"/>
      <c r="B186" s="1633"/>
      <c r="C186" s="864" t="s">
        <v>366</v>
      </c>
      <c r="D186" s="855"/>
      <c r="E186" s="856"/>
      <c r="F186" s="865" t="str">
        <f t="shared" si="15"/>
        <v xml:space="preserve"> </v>
      </c>
      <c r="G186" s="866"/>
      <c r="H186" s="867" t="str">
        <f t="shared" si="16"/>
        <v xml:space="preserve"> </v>
      </c>
      <c r="I186" s="868" t="str">
        <f t="shared" si="17"/>
        <v xml:space="preserve"> </v>
      </c>
      <c r="J186" s="869" t="str">
        <f t="shared" si="14"/>
        <v xml:space="preserve"> </v>
      </c>
      <c r="K186" s="870" t="str">
        <f t="shared" si="18"/>
        <v xml:space="preserve"> </v>
      </c>
      <c r="L186" s="871" t="str">
        <f t="shared" si="19"/>
        <v xml:space="preserve"> </v>
      </c>
      <c r="M186" s="872"/>
      <c r="N186" s="873">
        <f t="shared" si="20"/>
        <v>0</v>
      </c>
      <c r="O186" s="793"/>
    </row>
    <row r="187" spans="1:15" ht="14.15" customHeight="1">
      <c r="A187" s="793"/>
      <c r="B187" s="1633"/>
      <c r="C187" s="864" t="s">
        <v>367</v>
      </c>
      <c r="D187" s="855"/>
      <c r="E187" s="856"/>
      <c r="F187" s="865" t="str">
        <f t="shared" si="15"/>
        <v xml:space="preserve"> </v>
      </c>
      <c r="G187" s="866"/>
      <c r="H187" s="867" t="str">
        <f t="shared" si="16"/>
        <v xml:space="preserve"> </v>
      </c>
      <c r="I187" s="868" t="str">
        <f t="shared" si="17"/>
        <v xml:space="preserve"> </v>
      </c>
      <c r="J187" s="869" t="str">
        <f t="shared" si="14"/>
        <v xml:space="preserve"> </v>
      </c>
      <c r="K187" s="870" t="str">
        <f t="shared" si="18"/>
        <v xml:space="preserve"> </v>
      </c>
      <c r="L187" s="871" t="str">
        <f t="shared" si="19"/>
        <v xml:space="preserve"> </v>
      </c>
      <c r="M187" s="872"/>
      <c r="N187" s="873">
        <f t="shared" si="20"/>
        <v>0</v>
      </c>
      <c r="O187" s="793"/>
    </row>
    <row r="188" spans="1:15" ht="14.15" customHeight="1">
      <c r="A188" s="793"/>
      <c r="B188" s="1633"/>
      <c r="C188" s="864" t="s">
        <v>368</v>
      </c>
      <c r="D188" s="855"/>
      <c r="E188" s="856"/>
      <c r="F188" s="865" t="str">
        <f t="shared" si="15"/>
        <v xml:space="preserve"> </v>
      </c>
      <c r="G188" s="866"/>
      <c r="H188" s="867" t="str">
        <f t="shared" si="16"/>
        <v xml:space="preserve"> </v>
      </c>
      <c r="I188" s="868" t="str">
        <f t="shared" si="17"/>
        <v xml:space="preserve"> </v>
      </c>
      <c r="J188" s="869" t="str">
        <f t="shared" si="14"/>
        <v xml:space="preserve"> </v>
      </c>
      <c r="K188" s="870" t="str">
        <f t="shared" si="18"/>
        <v xml:space="preserve"> </v>
      </c>
      <c r="L188" s="871" t="str">
        <f t="shared" si="19"/>
        <v xml:space="preserve"> </v>
      </c>
      <c r="M188" s="872"/>
      <c r="N188" s="873">
        <f t="shared" si="20"/>
        <v>0</v>
      </c>
      <c r="O188" s="793"/>
    </row>
    <row r="189" spans="1:15" ht="14.15" customHeight="1">
      <c r="A189" s="793"/>
      <c r="B189" s="880"/>
      <c r="C189" s="864" t="s">
        <v>369</v>
      </c>
      <c r="D189" s="855"/>
      <c r="E189" s="856"/>
      <c r="F189" s="865" t="str">
        <f t="shared" si="15"/>
        <v xml:space="preserve"> </v>
      </c>
      <c r="G189" s="866"/>
      <c r="H189" s="867" t="str">
        <f t="shared" si="16"/>
        <v xml:space="preserve"> </v>
      </c>
      <c r="I189" s="868" t="str">
        <f t="shared" si="17"/>
        <v xml:space="preserve"> </v>
      </c>
      <c r="J189" s="869" t="str">
        <f t="shared" si="14"/>
        <v xml:space="preserve"> </v>
      </c>
      <c r="K189" s="870" t="str">
        <f t="shared" si="18"/>
        <v xml:space="preserve"> </v>
      </c>
      <c r="L189" s="871" t="str">
        <f t="shared" si="19"/>
        <v xml:space="preserve"> </v>
      </c>
      <c r="M189" s="872"/>
      <c r="N189" s="873">
        <f t="shared" si="20"/>
        <v>0</v>
      </c>
      <c r="O189" s="793"/>
    </row>
    <row r="190" spans="1:15" ht="14.15" customHeight="1">
      <c r="A190" s="793"/>
      <c r="B190" s="880"/>
      <c r="C190" s="864" t="s">
        <v>370</v>
      </c>
      <c r="D190" s="855"/>
      <c r="E190" s="856"/>
      <c r="F190" s="865" t="str">
        <f t="shared" si="15"/>
        <v xml:space="preserve"> </v>
      </c>
      <c r="G190" s="866"/>
      <c r="H190" s="867" t="str">
        <f t="shared" si="16"/>
        <v xml:space="preserve"> </v>
      </c>
      <c r="I190" s="868" t="str">
        <f t="shared" si="17"/>
        <v xml:space="preserve"> </v>
      </c>
      <c r="J190" s="869" t="str">
        <f t="shared" si="14"/>
        <v xml:space="preserve"> </v>
      </c>
      <c r="K190" s="870" t="str">
        <f t="shared" si="18"/>
        <v xml:space="preserve"> </v>
      </c>
      <c r="L190" s="871" t="str">
        <f t="shared" si="19"/>
        <v xml:space="preserve"> </v>
      </c>
      <c r="M190" s="872"/>
      <c r="N190" s="873">
        <f t="shared" si="20"/>
        <v>0</v>
      </c>
      <c r="O190" s="793"/>
    </row>
    <row r="191" spans="1:15" ht="14.15" customHeight="1">
      <c r="A191" s="793"/>
      <c r="B191" s="880"/>
      <c r="C191" s="864" t="s">
        <v>371</v>
      </c>
      <c r="D191" s="855"/>
      <c r="E191" s="856"/>
      <c r="F191" s="865" t="str">
        <f t="shared" si="15"/>
        <v xml:space="preserve"> </v>
      </c>
      <c r="G191" s="866"/>
      <c r="H191" s="867" t="str">
        <f t="shared" si="16"/>
        <v xml:space="preserve"> </v>
      </c>
      <c r="I191" s="868" t="str">
        <f t="shared" si="17"/>
        <v xml:space="preserve"> </v>
      </c>
      <c r="J191" s="869" t="str">
        <f t="shared" ref="J191:J254" si="21">IF(MIN(I181:I201)=0," ",MIN(I181:I201))</f>
        <v xml:space="preserve"> </v>
      </c>
      <c r="K191" s="870" t="str">
        <f t="shared" si="18"/>
        <v xml:space="preserve"> </v>
      </c>
      <c r="L191" s="871" t="str">
        <f t="shared" si="19"/>
        <v xml:space="preserve"> </v>
      </c>
      <c r="M191" s="872"/>
      <c r="N191" s="873">
        <f t="shared" si="20"/>
        <v>0</v>
      </c>
      <c r="O191" s="793"/>
    </row>
    <row r="192" spans="1:15" ht="14.15" customHeight="1">
      <c r="A192" s="793"/>
      <c r="B192" s="880"/>
      <c r="C192" s="864" t="s">
        <v>372</v>
      </c>
      <c r="D192" s="855"/>
      <c r="E192" s="856"/>
      <c r="F192" s="865" t="str">
        <f t="shared" si="15"/>
        <v xml:space="preserve"> </v>
      </c>
      <c r="G192" s="866"/>
      <c r="H192" s="867" t="str">
        <f t="shared" si="16"/>
        <v xml:space="preserve"> </v>
      </c>
      <c r="I192" s="868" t="str">
        <f t="shared" si="17"/>
        <v xml:space="preserve"> </v>
      </c>
      <c r="J192" s="869" t="str">
        <f t="shared" si="21"/>
        <v xml:space="preserve"> </v>
      </c>
      <c r="K192" s="870" t="str">
        <f t="shared" si="18"/>
        <v xml:space="preserve"> </v>
      </c>
      <c r="L192" s="871" t="str">
        <f t="shared" si="19"/>
        <v xml:space="preserve"> </v>
      </c>
      <c r="M192" s="872"/>
      <c r="N192" s="873">
        <f t="shared" si="20"/>
        <v>0</v>
      </c>
      <c r="O192" s="793"/>
    </row>
    <row r="193" spans="1:15" ht="14.15" customHeight="1">
      <c r="A193" s="793"/>
      <c r="B193" s="880"/>
      <c r="C193" s="864" t="s">
        <v>373</v>
      </c>
      <c r="D193" s="855"/>
      <c r="E193" s="856"/>
      <c r="F193" s="865" t="str">
        <f t="shared" si="15"/>
        <v xml:space="preserve"> </v>
      </c>
      <c r="G193" s="866"/>
      <c r="H193" s="867" t="str">
        <f t="shared" si="16"/>
        <v xml:space="preserve"> </v>
      </c>
      <c r="I193" s="868" t="str">
        <f t="shared" si="17"/>
        <v xml:space="preserve"> </v>
      </c>
      <c r="J193" s="869" t="str">
        <f t="shared" si="21"/>
        <v xml:space="preserve"> </v>
      </c>
      <c r="K193" s="870" t="str">
        <f t="shared" si="18"/>
        <v xml:space="preserve"> </v>
      </c>
      <c r="L193" s="871" t="str">
        <f t="shared" si="19"/>
        <v xml:space="preserve"> </v>
      </c>
      <c r="M193" s="872"/>
      <c r="N193" s="873">
        <f t="shared" si="20"/>
        <v>0</v>
      </c>
      <c r="O193" s="793"/>
    </row>
    <row r="194" spans="1:15" ht="14.15" customHeight="1">
      <c r="A194" s="793"/>
      <c r="B194" s="880"/>
      <c r="C194" s="864" t="s">
        <v>374</v>
      </c>
      <c r="D194" s="855"/>
      <c r="E194" s="856"/>
      <c r="F194" s="865" t="str">
        <f t="shared" si="15"/>
        <v xml:space="preserve"> </v>
      </c>
      <c r="G194" s="866"/>
      <c r="H194" s="867" t="str">
        <f t="shared" si="16"/>
        <v xml:space="preserve"> </v>
      </c>
      <c r="I194" s="868" t="str">
        <f t="shared" si="17"/>
        <v xml:space="preserve"> </v>
      </c>
      <c r="J194" s="869" t="str">
        <f t="shared" si="21"/>
        <v xml:space="preserve"> </v>
      </c>
      <c r="K194" s="870" t="str">
        <f t="shared" si="18"/>
        <v xml:space="preserve"> </v>
      </c>
      <c r="L194" s="871" t="str">
        <f t="shared" si="19"/>
        <v xml:space="preserve"> </v>
      </c>
      <c r="M194" s="872"/>
      <c r="N194" s="873">
        <f t="shared" si="20"/>
        <v>0</v>
      </c>
      <c r="O194" s="793"/>
    </row>
    <row r="195" spans="1:15" ht="14.15" customHeight="1">
      <c r="A195" s="793"/>
      <c r="B195" s="880"/>
      <c r="C195" s="864" t="s">
        <v>375</v>
      </c>
      <c r="D195" s="855"/>
      <c r="E195" s="856"/>
      <c r="F195" s="865" t="str">
        <f t="shared" si="15"/>
        <v xml:space="preserve"> </v>
      </c>
      <c r="G195" s="866"/>
      <c r="H195" s="867" t="str">
        <f t="shared" si="16"/>
        <v xml:space="preserve"> </v>
      </c>
      <c r="I195" s="868" t="str">
        <f t="shared" si="17"/>
        <v xml:space="preserve"> </v>
      </c>
      <c r="J195" s="869" t="str">
        <f t="shared" si="21"/>
        <v xml:space="preserve"> </v>
      </c>
      <c r="K195" s="870" t="str">
        <f t="shared" si="18"/>
        <v xml:space="preserve"> </v>
      </c>
      <c r="L195" s="871" t="str">
        <f t="shared" si="19"/>
        <v xml:space="preserve"> </v>
      </c>
      <c r="M195" s="872"/>
      <c r="N195" s="873">
        <f t="shared" si="20"/>
        <v>0</v>
      </c>
      <c r="O195" s="793"/>
    </row>
    <row r="196" spans="1:15" ht="14.15" customHeight="1">
      <c r="A196" s="793"/>
      <c r="B196" s="880"/>
      <c r="C196" s="864" t="s">
        <v>376</v>
      </c>
      <c r="D196" s="855"/>
      <c r="E196" s="856"/>
      <c r="F196" s="865" t="str">
        <f t="shared" si="15"/>
        <v xml:space="preserve"> </v>
      </c>
      <c r="G196" s="866"/>
      <c r="H196" s="867" t="str">
        <f t="shared" si="16"/>
        <v xml:space="preserve"> </v>
      </c>
      <c r="I196" s="868" t="str">
        <f t="shared" si="17"/>
        <v xml:space="preserve"> </v>
      </c>
      <c r="J196" s="869" t="str">
        <f t="shared" si="21"/>
        <v xml:space="preserve"> </v>
      </c>
      <c r="K196" s="870" t="str">
        <f t="shared" si="18"/>
        <v xml:space="preserve"> </v>
      </c>
      <c r="L196" s="871" t="str">
        <f t="shared" si="19"/>
        <v xml:space="preserve"> </v>
      </c>
      <c r="M196" s="872"/>
      <c r="N196" s="873">
        <f t="shared" si="20"/>
        <v>0</v>
      </c>
      <c r="O196" s="793"/>
    </row>
    <row r="197" spans="1:15" ht="14.15" customHeight="1">
      <c r="A197" s="793"/>
      <c r="B197" s="880"/>
      <c r="C197" s="864" t="s">
        <v>377</v>
      </c>
      <c r="D197" s="855"/>
      <c r="E197" s="856"/>
      <c r="F197" s="865" t="str">
        <f t="shared" si="15"/>
        <v xml:space="preserve"> </v>
      </c>
      <c r="G197" s="866"/>
      <c r="H197" s="867" t="str">
        <f t="shared" si="16"/>
        <v xml:space="preserve"> </v>
      </c>
      <c r="I197" s="868" t="str">
        <f t="shared" si="17"/>
        <v xml:space="preserve"> </v>
      </c>
      <c r="J197" s="869" t="str">
        <f t="shared" si="21"/>
        <v xml:space="preserve"> </v>
      </c>
      <c r="K197" s="870" t="str">
        <f t="shared" si="18"/>
        <v xml:space="preserve"> </v>
      </c>
      <c r="L197" s="871" t="str">
        <f t="shared" si="19"/>
        <v xml:space="preserve"> </v>
      </c>
      <c r="M197" s="872"/>
      <c r="N197" s="873">
        <f t="shared" si="20"/>
        <v>0</v>
      </c>
      <c r="O197" s="793"/>
    </row>
    <row r="198" spans="1:15" ht="14.15" customHeight="1">
      <c r="A198" s="793"/>
      <c r="B198" s="880"/>
      <c r="C198" s="864" t="s">
        <v>378</v>
      </c>
      <c r="D198" s="855"/>
      <c r="E198" s="856"/>
      <c r="F198" s="865" t="str">
        <f t="shared" si="15"/>
        <v xml:space="preserve"> </v>
      </c>
      <c r="G198" s="866"/>
      <c r="H198" s="867" t="str">
        <f t="shared" si="16"/>
        <v xml:space="preserve"> </v>
      </c>
      <c r="I198" s="868" t="str">
        <f t="shared" si="17"/>
        <v xml:space="preserve"> </v>
      </c>
      <c r="J198" s="869" t="str">
        <f t="shared" si="21"/>
        <v xml:space="preserve"> </v>
      </c>
      <c r="K198" s="870" t="str">
        <f t="shared" si="18"/>
        <v xml:space="preserve"> </v>
      </c>
      <c r="L198" s="871" t="str">
        <f t="shared" si="19"/>
        <v xml:space="preserve"> </v>
      </c>
      <c r="M198" s="872"/>
      <c r="N198" s="873">
        <f t="shared" si="20"/>
        <v>0</v>
      </c>
      <c r="O198" s="793"/>
    </row>
    <row r="199" spans="1:15" ht="14.15" customHeight="1">
      <c r="A199" s="793"/>
      <c r="B199" s="880"/>
      <c r="C199" s="864" t="s">
        <v>379</v>
      </c>
      <c r="D199" s="855"/>
      <c r="E199" s="856"/>
      <c r="F199" s="865" t="str">
        <f t="shared" si="15"/>
        <v xml:space="preserve"> </v>
      </c>
      <c r="G199" s="866"/>
      <c r="H199" s="867" t="str">
        <f t="shared" si="16"/>
        <v xml:space="preserve"> </v>
      </c>
      <c r="I199" s="868" t="str">
        <f t="shared" si="17"/>
        <v xml:space="preserve"> </v>
      </c>
      <c r="J199" s="869" t="str">
        <f t="shared" si="21"/>
        <v xml:space="preserve"> </v>
      </c>
      <c r="K199" s="870" t="str">
        <f t="shared" si="18"/>
        <v xml:space="preserve"> </v>
      </c>
      <c r="L199" s="871" t="str">
        <f t="shared" si="19"/>
        <v xml:space="preserve"> </v>
      </c>
      <c r="M199" s="872"/>
      <c r="N199" s="873">
        <f t="shared" si="20"/>
        <v>0</v>
      </c>
      <c r="O199" s="793"/>
    </row>
    <row r="200" spans="1:15" ht="14.15" customHeight="1">
      <c r="A200" s="793"/>
      <c r="B200" s="880"/>
      <c r="C200" s="864" t="s">
        <v>380</v>
      </c>
      <c r="D200" s="855"/>
      <c r="E200" s="856"/>
      <c r="F200" s="865" t="str">
        <f t="shared" si="15"/>
        <v xml:space="preserve"> </v>
      </c>
      <c r="G200" s="866"/>
      <c r="H200" s="867" t="str">
        <f t="shared" si="16"/>
        <v xml:space="preserve"> </v>
      </c>
      <c r="I200" s="868" t="str">
        <f t="shared" si="17"/>
        <v xml:space="preserve"> </v>
      </c>
      <c r="J200" s="869" t="str">
        <f t="shared" si="21"/>
        <v xml:space="preserve"> </v>
      </c>
      <c r="K200" s="870" t="str">
        <f t="shared" si="18"/>
        <v xml:space="preserve"> </v>
      </c>
      <c r="L200" s="871" t="str">
        <f t="shared" si="19"/>
        <v xml:space="preserve"> </v>
      </c>
      <c r="M200" s="872"/>
      <c r="N200" s="873">
        <f t="shared" si="20"/>
        <v>0</v>
      </c>
      <c r="O200" s="793"/>
    </row>
    <row r="201" spans="1:15" ht="14.15" customHeight="1">
      <c r="A201" s="793"/>
      <c r="B201" s="880"/>
      <c r="C201" s="864" t="s">
        <v>381</v>
      </c>
      <c r="D201" s="855"/>
      <c r="E201" s="856"/>
      <c r="F201" s="865" t="str">
        <f t="shared" si="15"/>
        <v xml:space="preserve"> </v>
      </c>
      <c r="G201" s="866"/>
      <c r="H201" s="867" t="str">
        <f t="shared" si="16"/>
        <v xml:space="preserve"> </v>
      </c>
      <c r="I201" s="868" t="str">
        <f t="shared" si="17"/>
        <v xml:space="preserve"> </v>
      </c>
      <c r="J201" s="869" t="str">
        <f t="shared" si="21"/>
        <v xml:space="preserve"> </v>
      </c>
      <c r="K201" s="870" t="str">
        <f t="shared" si="18"/>
        <v xml:space="preserve"> </v>
      </c>
      <c r="L201" s="871" t="str">
        <f t="shared" si="19"/>
        <v xml:space="preserve"> </v>
      </c>
      <c r="M201" s="872"/>
      <c r="N201" s="873">
        <f t="shared" si="20"/>
        <v>0</v>
      </c>
      <c r="O201" s="793"/>
    </row>
    <row r="202" spans="1:15" ht="14.15" customHeight="1">
      <c r="A202" s="793"/>
      <c r="B202" s="881"/>
      <c r="C202" s="864" t="s">
        <v>382</v>
      </c>
      <c r="D202" s="855"/>
      <c r="E202" s="856"/>
      <c r="F202" s="865" t="str">
        <f t="shared" si="15"/>
        <v xml:space="preserve"> </v>
      </c>
      <c r="G202" s="866"/>
      <c r="H202" s="867" t="str">
        <f t="shared" si="16"/>
        <v xml:space="preserve"> </v>
      </c>
      <c r="I202" s="868" t="str">
        <f t="shared" si="17"/>
        <v xml:space="preserve"> </v>
      </c>
      <c r="J202" s="869" t="str">
        <f t="shared" si="21"/>
        <v xml:space="preserve"> </v>
      </c>
      <c r="K202" s="870" t="str">
        <f t="shared" si="18"/>
        <v xml:space="preserve"> </v>
      </c>
      <c r="L202" s="871" t="str">
        <f t="shared" si="19"/>
        <v xml:space="preserve"> </v>
      </c>
      <c r="M202" s="872"/>
      <c r="N202" s="873">
        <f t="shared" si="20"/>
        <v>0</v>
      </c>
      <c r="O202" s="793"/>
    </row>
    <row r="203" spans="1:15" ht="14.15" customHeight="1">
      <c r="A203" s="793"/>
      <c r="B203" s="879"/>
      <c r="C203" s="864" t="s">
        <v>383</v>
      </c>
      <c r="D203" s="855"/>
      <c r="E203" s="856"/>
      <c r="F203" s="865" t="str">
        <f t="shared" si="15"/>
        <v xml:space="preserve"> </v>
      </c>
      <c r="G203" s="866"/>
      <c r="H203" s="867" t="str">
        <f t="shared" si="16"/>
        <v xml:space="preserve"> </v>
      </c>
      <c r="I203" s="868" t="str">
        <f t="shared" si="17"/>
        <v xml:space="preserve"> </v>
      </c>
      <c r="J203" s="869" t="str">
        <f t="shared" si="21"/>
        <v xml:space="preserve"> </v>
      </c>
      <c r="K203" s="870" t="str">
        <f t="shared" si="18"/>
        <v xml:space="preserve"> </v>
      </c>
      <c r="L203" s="871" t="str">
        <f t="shared" si="19"/>
        <v xml:space="preserve"> </v>
      </c>
      <c r="M203" s="872"/>
      <c r="N203" s="873">
        <f t="shared" si="20"/>
        <v>0</v>
      </c>
      <c r="O203" s="793"/>
    </row>
    <row r="204" spans="1:15" ht="14.15" customHeight="1">
      <c r="A204" s="793"/>
      <c r="B204" s="880"/>
      <c r="C204" s="864" t="s">
        <v>384</v>
      </c>
      <c r="D204" s="855"/>
      <c r="E204" s="856"/>
      <c r="F204" s="865" t="str">
        <f t="shared" si="15"/>
        <v xml:space="preserve"> </v>
      </c>
      <c r="G204" s="866"/>
      <c r="H204" s="867" t="str">
        <f t="shared" si="16"/>
        <v xml:space="preserve"> </v>
      </c>
      <c r="I204" s="868" t="str">
        <f t="shared" si="17"/>
        <v xml:space="preserve"> </v>
      </c>
      <c r="J204" s="869" t="str">
        <f t="shared" si="21"/>
        <v xml:space="preserve"> </v>
      </c>
      <c r="K204" s="870" t="str">
        <f t="shared" si="18"/>
        <v xml:space="preserve"> </v>
      </c>
      <c r="L204" s="871" t="str">
        <f t="shared" si="19"/>
        <v xml:space="preserve"> </v>
      </c>
      <c r="M204" s="872"/>
      <c r="N204" s="873">
        <f t="shared" si="20"/>
        <v>0</v>
      </c>
      <c r="O204" s="793"/>
    </row>
    <row r="205" spans="1:15" ht="14.15" customHeight="1">
      <c r="A205" s="793"/>
      <c r="B205" s="880"/>
      <c r="C205" s="864" t="s">
        <v>385</v>
      </c>
      <c r="D205" s="855"/>
      <c r="E205" s="856"/>
      <c r="F205" s="865" t="str">
        <f t="shared" si="15"/>
        <v xml:space="preserve"> </v>
      </c>
      <c r="G205" s="866"/>
      <c r="H205" s="867" t="str">
        <f t="shared" si="16"/>
        <v xml:space="preserve"> </v>
      </c>
      <c r="I205" s="868" t="str">
        <f t="shared" si="17"/>
        <v xml:space="preserve"> </v>
      </c>
      <c r="J205" s="869" t="str">
        <f t="shared" si="21"/>
        <v xml:space="preserve"> </v>
      </c>
      <c r="K205" s="870" t="str">
        <f t="shared" si="18"/>
        <v xml:space="preserve"> </v>
      </c>
      <c r="L205" s="871" t="str">
        <f t="shared" si="19"/>
        <v xml:space="preserve"> </v>
      </c>
      <c r="M205" s="872"/>
      <c r="N205" s="873">
        <f t="shared" si="20"/>
        <v>0</v>
      </c>
      <c r="O205" s="793"/>
    </row>
    <row r="206" spans="1:15" ht="14.15" customHeight="1">
      <c r="A206" s="793"/>
      <c r="B206" s="880"/>
      <c r="C206" s="864" t="s">
        <v>386</v>
      </c>
      <c r="D206" s="855"/>
      <c r="E206" s="856"/>
      <c r="F206" s="865" t="str">
        <f t="shared" si="15"/>
        <v xml:space="preserve"> </v>
      </c>
      <c r="G206" s="866"/>
      <c r="H206" s="867" t="str">
        <f t="shared" si="16"/>
        <v xml:space="preserve"> </v>
      </c>
      <c r="I206" s="868" t="str">
        <f t="shared" si="17"/>
        <v xml:space="preserve"> </v>
      </c>
      <c r="J206" s="869" t="str">
        <f t="shared" si="21"/>
        <v xml:space="preserve"> </v>
      </c>
      <c r="K206" s="870" t="str">
        <f t="shared" si="18"/>
        <v xml:space="preserve"> </v>
      </c>
      <c r="L206" s="871" t="str">
        <f t="shared" si="19"/>
        <v xml:space="preserve"> </v>
      </c>
      <c r="M206" s="872"/>
      <c r="N206" s="873">
        <f t="shared" si="20"/>
        <v>0</v>
      </c>
      <c r="O206" s="793"/>
    </row>
    <row r="207" spans="1:15" ht="14.15" customHeight="1">
      <c r="A207" s="793"/>
      <c r="B207" s="880"/>
      <c r="C207" s="864" t="s">
        <v>387</v>
      </c>
      <c r="D207" s="855"/>
      <c r="E207" s="856"/>
      <c r="F207" s="865" t="str">
        <f t="shared" si="15"/>
        <v xml:space="preserve"> </v>
      </c>
      <c r="G207" s="866"/>
      <c r="H207" s="867" t="str">
        <f t="shared" si="16"/>
        <v xml:space="preserve"> </v>
      </c>
      <c r="I207" s="868" t="str">
        <f t="shared" si="17"/>
        <v xml:space="preserve"> </v>
      </c>
      <c r="J207" s="869" t="str">
        <f t="shared" si="21"/>
        <v xml:space="preserve"> </v>
      </c>
      <c r="K207" s="870" t="str">
        <f t="shared" si="18"/>
        <v xml:space="preserve"> </v>
      </c>
      <c r="L207" s="871" t="str">
        <f t="shared" si="19"/>
        <v xml:space="preserve"> </v>
      </c>
      <c r="M207" s="872"/>
      <c r="N207" s="873">
        <f t="shared" si="20"/>
        <v>0</v>
      </c>
      <c r="O207" s="793"/>
    </row>
    <row r="208" spans="1:15" ht="14.15" customHeight="1">
      <c r="A208" s="793"/>
      <c r="B208" s="880"/>
      <c r="C208" s="864" t="s">
        <v>388</v>
      </c>
      <c r="D208" s="855"/>
      <c r="E208" s="856"/>
      <c r="F208" s="865" t="str">
        <f t="shared" si="15"/>
        <v xml:space="preserve"> </v>
      </c>
      <c r="G208" s="866"/>
      <c r="H208" s="867" t="str">
        <f t="shared" si="16"/>
        <v xml:space="preserve"> </v>
      </c>
      <c r="I208" s="868" t="str">
        <f t="shared" si="17"/>
        <v xml:space="preserve"> </v>
      </c>
      <c r="J208" s="869" t="str">
        <f t="shared" si="21"/>
        <v xml:space="preserve"> </v>
      </c>
      <c r="K208" s="870" t="str">
        <f t="shared" si="18"/>
        <v xml:space="preserve"> </v>
      </c>
      <c r="L208" s="871" t="str">
        <f t="shared" si="19"/>
        <v xml:space="preserve"> </v>
      </c>
      <c r="M208" s="872"/>
      <c r="N208" s="873">
        <f t="shared" si="20"/>
        <v>0</v>
      </c>
      <c r="O208" s="793"/>
    </row>
    <row r="209" spans="1:15" ht="14.15" customHeight="1">
      <c r="A209" s="793"/>
      <c r="B209" s="880"/>
      <c r="C209" s="864" t="s">
        <v>389</v>
      </c>
      <c r="D209" s="855"/>
      <c r="E209" s="856"/>
      <c r="F209" s="865" t="str">
        <f t="shared" si="15"/>
        <v xml:space="preserve"> </v>
      </c>
      <c r="G209" s="866"/>
      <c r="H209" s="867" t="str">
        <f t="shared" si="16"/>
        <v xml:space="preserve"> </v>
      </c>
      <c r="I209" s="868" t="str">
        <f t="shared" si="17"/>
        <v xml:space="preserve"> </v>
      </c>
      <c r="J209" s="869" t="str">
        <f t="shared" si="21"/>
        <v xml:space="preserve"> </v>
      </c>
      <c r="K209" s="870" t="str">
        <f t="shared" si="18"/>
        <v xml:space="preserve"> </v>
      </c>
      <c r="L209" s="871" t="str">
        <f t="shared" si="19"/>
        <v xml:space="preserve"> </v>
      </c>
      <c r="M209" s="872"/>
      <c r="N209" s="873">
        <f t="shared" si="20"/>
        <v>0</v>
      </c>
      <c r="O209" s="793"/>
    </row>
    <row r="210" spans="1:15" ht="14.15" customHeight="1">
      <c r="A210" s="793"/>
      <c r="B210" s="880"/>
      <c r="C210" s="864" t="s">
        <v>390</v>
      </c>
      <c r="D210" s="855"/>
      <c r="E210" s="856"/>
      <c r="F210" s="865" t="str">
        <f t="shared" si="15"/>
        <v xml:space="preserve"> </v>
      </c>
      <c r="G210" s="866"/>
      <c r="H210" s="867" t="str">
        <f t="shared" si="16"/>
        <v xml:space="preserve"> </v>
      </c>
      <c r="I210" s="868" t="str">
        <f t="shared" si="17"/>
        <v xml:space="preserve"> </v>
      </c>
      <c r="J210" s="869" t="str">
        <f t="shared" si="21"/>
        <v xml:space="preserve"> </v>
      </c>
      <c r="K210" s="870" t="str">
        <f t="shared" si="18"/>
        <v xml:space="preserve"> </v>
      </c>
      <c r="L210" s="871" t="str">
        <f t="shared" si="19"/>
        <v xml:space="preserve"> </v>
      </c>
      <c r="M210" s="872"/>
      <c r="N210" s="873">
        <f t="shared" si="20"/>
        <v>0</v>
      </c>
      <c r="O210" s="793"/>
    </row>
    <row r="211" spans="1:15" ht="14.15" customHeight="1">
      <c r="A211" s="793"/>
      <c r="B211" s="880"/>
      <c r="C211" s="864" t="s">
        <v>391</v>
      </c>
      <c r="D211" s="855"/>
      <c r="E211" s="856"/>
      <c r="F211" s="865" t="str">
        <f t="shared" si="15"/>
        <v xml:space="preserve"> </v>
      </c>
      <c r="G211" s="866"/>
      <c r="H211" s="867" t="str">
        <f t="shared" si="16"/>
        <v xml:space="preserve"> </v>
      </c>
      <c r="I211" s="868" t="str">
        <f t="shared" si="17"/>
        <v xml:space="preserve"> </v>
      </c>
      <c r="J211" s="869" t="str">
        <f t="shared" si="21"/>
        <v xml:space="preserve"> </v>
      </c>
      <c r="K211" s="870" t="str">
        <f t="shared" si="18"/>
        <v xml:space="preserve"> </v>
      </c>
      <c r="L211" s="871" t="str">
        <f t="shared" si="19"/>
        <v xml:space="preserve"> </v>
      </c>
      <c r="M211" s="872"/>
      <c r="N211" s="873">
        <f t="shared" si="20"/>
        <v>0</v>
      </c>
      <c r="O211" s="793"/>
    </row>
    <row r="212" spans="1:15" ht="14.15" customHeight="1">
      <c r="A212" s="793"/>
      <c r="B212" s="1634" t="str">
        <f>IF(ISBLANK(H7)," ",H7)</f>
        <v xml:space="preserve"> </v>
      </c>
      <c r="C212" s="864" t="s">
        <v>392</v>
      </c>
      <c r="D212" s="855"/>
      <c r="E212" s="856"/>
      <c r="F212" s="865" t="str">
        <f t="shared" si="15"/>
        <v xml:space="preserve"> </v>
      </c>
      <c r="G212" s="866"/>
      <c r="H212" s="867" t="str">
        <f t="shared" si="16"/>
        <v xml:space="preserve"> </v>
      </c>
      <c r="I212" s="868" t="str">
        <f t="shared" si="17"/>
        <v xml:space="preserve"> </v>
      </c>
      <c r="J212" s="869" t="str">
        <f t="shared" si="21"/>
        <v xml:space="preserve"> </v>
      </c>
      <c r="K212" s="870" t="str">
        <f t="shared" si="18"/>
        <v xml:space="preserve"> </v>
      </c>
      <c r="L212" s="871" t="str">
        <f t="shared" si="19"/>
        <v xml:space="preserve"> </v>
      </c>
      <c r="M212" s="872"/>
      <c r="N212" s="873">
        <f t="shared" si="20"/>
        <v>0</v>
      </c>
      <c r="O212" s="793"/>
    </row>
    <row r="213" spans="1:15" ht="14.15" customHeight="1">
      <c r="A213" s="793"/>
      <c r="B213" s="1634"/>
      <c r="C213" s="864" t="s">
        <v>393</v>
      </c>
      <c r="D213" s="855"/>
      <c r="E213" s="856"/>
      <c r="F213" s="865" t="str">
        <f t="shared" si="15"/>
        <v xml:space="preserve"> </v>
      </c>
      <c r="G213" s="866"/>
      <c r="H213" s="867" t="str">
        <f t="shared" si="16"/>
        <v xml:space="preserve"> </v>
      </c>
      <c r="I213" s="868" t="str">
        <f t="shared" si="17"/>
        <v xml:space="preserve"> </v>
      </c>
      <c r="J213" s="869" t="str">
        <f t="shared" si="21"/>
        <v xml:space="preserve"> </v>
      </c>
      <c r="K213" s="870" t="str">
        <f t="shared" si="18"/>
        <v xml:space="preserve"> </v>
      </c>
      <c r="L213" s="871" t="str">
        <f t="shared" si="19"/>
        <v xml:space="preserve"> </v>
      </c>
      <c r="M213" s="872"/>
      <c r="N213" s="873">
        <f t="shared" si="20"/>
        <v>0</v>
      </c>
      <c r="O213" s="793"/>
    </row>
    <row r="214" spans="1:15" ht="14.15" customHeight="1">
      <c r="A214" s="793"/>
      <c r="B214" s="1634"/>
      <c r="C214" s="864" t="s">
        <v>394</v>
      </c>
      <c r="D214" s="855"/>
      <c r="E214" s="856"/>
      <c r="F214" s="865" t="str">
        <f t="shared" si="15"/>
        <v xml:space="preserve"> </v>
      </c>
      <c r="G214" s="866"/>
      <c r="H214" s="867" t="str">
        <f t="shared" si="16"/>
        <v xml:space="preserve"> </v>
      </c>
      <c r="I214" s="868" t="str">
        <f t="shared" si="17"/>
        <v xml:space="preserve"> </v>
      </c>
      <c r="J214" s="869" t="str">
        <f t="shared" si="21"/>
        <v xml:space="preserve"> </v>
      </c>
      <c r="K214" s="870" t="str">
        <f t="shared" si="18"/>
        <v xml:space="preserve"> </v>
      </c>
      <c r="L214" s="871" t="str">
        <f t="shared" si="19"/>
        <v xml:space="preserve"> </v>
      </c>
      <c r="M214" s="872"/>
      <c r="N214" s="873">
        <f t="shared" si="20"/>
        <v>0</v>
      </c>
      <c r="O214" s="793"/>
    </row>
    <row r="215" spans="1:15" ht="14.15" customHeight="1">
      <c r="A215" s="793"/>
      <c r="B215" s="1634"/>
      <c r="C215" s="864" t="s">
        <v>395</v>
      </c>
      <c r="D215" s="855"/>
      <c r="E215" s="856"/>
      <c r="F215" s="865" t="str">
        <f t="shared" si="15"/>
        <v xml:space="preserve"> </v>
      </c>
      <c r="G215" s="866"/>
      <c r="H215" s="867" t="str">
        <f t="shared" si="16"/>
        <v xml:space="preserve"> </v>
      </c>
      <c r="I215" s="868" t="str">
        <f t="shared" si="17"/>
        <v xml:space="preserve"> </v>
      </c>
      <c r="J215" s="869" t="str">
        <f t="shared" si="21"/>
        <v xml:space="preserve"> </v>
      </c>
      <c r="K215" s="870" t="str">
        <f t="shared" si="18"/>
        <v xml:space="preserve"> </v>
      </c>
      <c r="L215" s="871" t="str">
        <f t="shared" si="19"/>
        <v xml:space="preserve"> </v>
      </c>
      <c r="M215" s="872"/>
      <c r="N215" s="873">
        <f t="shared" si="20"/>
        <v>0</v>
      </c>
      <c r="O215" s="793"/>
    </row>
    <row r="216" spans="1:15" ht="14.15" customHeight="1">
      <c r="A216" s="793"/>
      <c r="B216" s="1633" t="s">
        <v>69</v>
      </c>
      <c r="C216" s="864" t="s">
        <v>396</v>
      </c>
      <c r="D216" s="855"/>
      <c r="E216" s="856"/>
      <c r="F216" s="865" t="str">
        <f t="shared" si="15"/>
        <v xml:space="preserve"> </v>
      </c>
      <c r="G216" s="866"/>
      <c r="H216" s="867" t="str">
        <f t="shared" si="16"/>
        <v xml:space="preserve"> </v>
      </c>
      <c r="I216" s="868" t="str">
        <f t="shared" si="17"/>
        <v xml:space="preserve"> </v>
      </c>
      <c r="J216" s="869" t="str">
        <f t="shared" si="21"/>
        <v xml:space="preserve"> </v>
      </c>
      <c r="K216" s="870" t="str">
        <f t="shared" si="18"/>
        <v xml:space="preserve"> </v>
      </c>
      <c r="L216" s="871" t="str">
        <f t="shared" si="19"/>
        <v xml:space="preserve"> </v>
      </c>
      <c r="M216" s="872"/>
      <c r="N216" s="873">
        <f t="shared" si="20"/>
        <v>0</v>
      </c>
      <c r="O216" s="793"/>
    </row>
    <row r="217" spans="1:15" ht="14.15" customHeight="1">
      <c r="A217" s="793"/>
      <c r="B217" s="1633"/>
      <c r="C217" s="864" t="s">
        <v>397</v>
      </c>
      <c r="D217" s="855"/>
      <c r="E217" s="856"/>
      <c r="F217" s="865" t="str">
        <f t="shared" si="15"/>
        <v xml:space="preserve"> </v>
      </c>
      <c r="G217" s="866"/>
      <c r="H217" s="867" t="str">
        <f t="shared" si="16"/>
        <v xml:space="preserve"> </v>
      </c>
      <c r="I217" s="868" t="str">
        <f t="shared" si="17"/>
        <v xml:space="preserve"> </v>
      </c>
      <c r="J217" s="869" t="str">
        <f t="shared" si="21"/>
        <v xml:space="preserve"> </v>
      </c>
      <c r="K217" s="870" t="str">
        <f t="shared" si="18"/>
        <v xml:space="preserve"> </v>
      </c>
      <c r="L217" s="871" t="str">
        <f t="shared" si="19"/>
        <v xml:space="preserve"> </v>
      </c>
      <c r="M217" s="872"/>
      <c r="N217" s="873">
        <f t="shared" si="20"/>
        <v>0</v>
      </c>
      <c r="O217" s="793"/>
    </row>
    <row r="218" spans="1:15" ht="14.15" customHeight="1">
      <c r="A218" s="793"/>
      <c r="B218" s="1633"/>
      <c r="C218" s="864" t="s">
        <v>398</v>
      </c>
      <c r="D218" s="855"/>
      <c r="E218" s="856"/>
      <c r="F218" s="865" t="str">
        <f t="shared" si="15"/>
        <v xml:space="preserve"> </v>
      </c>
      <c r="G218" s="866"/>
      <c r="H218" s="867" t="str">
        <f t="shared" si="16"/>
        <v xml:space="preserve"> </v>
      </c>
      <c r="I218" s="868" t="str">
        <f t="shared" si="17"/>
        <v xml:space="preserve"> </v>
      </c>
      <c r="J218" s="869" t="str">
        <f t="shared" si="21"/>
        <v xml:space="preserve"> </v>
      </c>
      <c r="K218" s="870" t="str">
        <f t="shared" si="18"/>
        <v xml:space="preserve"> </v>
      </c>
      <c r="L218" s="871" t="str">
        <f t="shared" si="19"/>
        <v xml:space="preserve"> </v>
      </c>
      <c r="M218" s="872"/>
      <c r="N218" s="873">
        <f t="shared" si="20"/>
        <v>0</v>
      </c>
      <c r="O218" s="793"/>
    </row>
    <row r="219" spans="1:15" ht="14.15" customHeight="1">
      <c r="A219" s="793"/>
      <c r="B219" s="1633"/>
      <c r="C219" s="864" t="s">
        <v>399</v>
      </c>
      <c r="D219" s="855"/>
      <c r="E219" s="856"/>
      <c r="F219" s="865" t="str">
        <f t="shared" si="15"/>
        <v xml:space="preserve"> </v>
      </c>
      <c r="G219" s="866"/>
      <c r="H219" s="867" t="str">
        <f t="shared" si="16"/>
        <v xml:space="preserve"> </v>
      </c>
      <c r="I219" s="868" t="str">
        <f t="shared" si="17"/>
        <v xml:space="preserve"> </v>
      </c>
      <c r="J219" s="869" t="str">
        <f t="shared" si="21"/>
        <v xml:space="preserve"> </v>
      </c>
      <c r="K219" s="870" t="str">
        <f t="shared" si="18"/>
        <v xml:space="preserve"> </v>
      </c>
      <c r="L219" s="871" t="str">
        <f t="shared" si="19"/>
        <v xml:space="preserve"> </v>
      </c>
      <c r="M219" s="872"/>
      <c r="N219" s="873">
        <f t="shared" si="20"/>
        <v>0</v>
      </c>
      <c r="O219" s="793"/>
    </row>
    <row r="220" spans="1:15" ht="14.15" customHeight="1">
      <c r="A220" s="793"/>
      <c r="B220" s="880"/>
      <c r="C220" s="864" t="s">
        <v>400</v>
      </c>
      <c r="D220" s="855"/>
      <c r="E220" s="856"/>
      <c r="F220" s="865" t="str">
        <f t="shared" si="15"/>
        <v xml:space="preserve"> </v>
      </c>
      <c r="G220" s="866"/>
      <c r="H220" s="867" t="str">
        <f t="shared" si="16"/>
        <v xml:space="preserve"> </v>
      </c>
      <c r="I220" s="868" t="str">
        <f t="shared" si="17"/>
        <v xml:space="preserve"> </v>
      </c>
      <c r="J220" s="869" t="str">
        <f t="shared" si="21"/>
        <v xml:space="preserve"> </v>
      </c>
      <c r="K220" s="870" t="str">
        <f t="shared" si="18"/>
        <v xml:space="preserve"> </v>
      </c>
      <c r="L220" s="871" t="str">
        <f t="shared" si="19"/>
        <v xml:space="preserve"> </v>
      </c>
      <c r="M220" s="872"/>
      <c r="N220" s="873">
        <f t="shared" si="20"/>
        <v>0</v>
      </c>
      <c r="O220" s="793"/>
    </row>
    <row r="221" spans="1:15" ht="14.15" customHeight="1">
      <c r="A221" s="793"/>
      <c r="B221" s="880"/>
      <c r="C221" s="864" t="s">
        <v>401</v>
      </c>
      <c r="D221" s="855"/>
      <c r="E221" s="856"/>
      <c r="F221" s="865" t="str">
        <f t="shared" si="15"/>
        <v xml:space="preserve"> </v>
      </c>
      <c r="G221" s="866"/>
      <c r="H221" s="867" t="str">
        <f t="shared" si="16"/>
        <v xml:space="preserve"> </v>
      </c>
      <c r="I221" s="868" t="str">
        <f t="shared" si="17"/>
        <v xml:space="preserve"> </v>
      </c>
      <c r="J221" s="869" t="str">
        <f t="shared" si="21"/>
        <v xml:space="preserve"> </v>
      </c>
      <c r="K221" s="870" t="str">
        <f t="shared" si="18"/>
        <v xml:space="preserve"> </v>
      </c>
      <c r="L221" s="871" t="str">
        <f t="shared" si="19"/>
        <v xml:space="preserve"> </v>
      </c>
      <c r="M221" s="872"/>
      <c r="N221" s="873">
        <f t="shared" si="20"/>
        <v>0</v>
      </c>
      <c r="O221" s="793"/>
    </row>
    <row r="222" spans="1:15" ht="14.15" customHeight="1">
      <c r="A222" s="793"/>
      <c r="B222" s="880"/>
      <c r="C222" s="864" t="s">
        <v>402</v>
      </c>
      <c r="D222" s="855"/>
      <c r="E222" s="856"/>
      <c r="F222" s="865" t="str">
        <f t="shared" si="15"/>
        <v xml:space="preserve"> </v>
      </c>
      <c r="G222" s="866"/>
      <c r="H222" s="867" t="str">
        <f t="shared" si="16"/>
        <v xml:space="preserve"> </v>
      </c>
      <c r="I222" s="868" t="str">
        <f t="shared" si="17"/>
        <v xml:space="preserve"> </v>
      </c>
      <c r="J222" s="869" t="str">
        <f t="shared" si="21"/>
        <v xml:space="preserve"> </v>
      </c>
      <c r="K222" s="870" t="str">
        <f t="shared" si="18"/>
        <v xml:space="preserve"> </v>
      </c>
      <c r="L222" s="871" t="str">
        <f t="shared" si="19"/>
        <v xml:space="preserve"> </v>
      </c>
      <c r="M222" s="872"/>
      <c r="N222" s="873">
        <f t="shared" si="20"/>
        <v>0</v>
      </c>
      <c r="O222" s="793"/>
    </row>
    <row r="223" spans="1:15" ht="14.15" customHeight="1">
      <c r="A223" s="793"/>
      <c r="B223" s="880"/>
      <c r="C223" s="864" t="s">
        <v>403</v>
      </c>
      <c r="D223" s="855"/>
      <c r="E223" s="856"/>
      <c r="F223" s="865" t="str">
        <f t="shared" si="15"/>
        <v xml:space="preserve"> </v>
      </c>
      <c r="G223" s="866"/>
      <c r="H223" s="867" t="str">
        <f t="shared" si="16"/>
        <v xml:space="preserve"> </v>
      </c>
      <c r="I223" s="868" t="str">
        <f t="shared" si="17"/>
        <v xml:space="preserve"> </v>
      </c>
      <c r="J223" s="869" t="str">
        <f t="shared" si="21"/>
        <v xml:space="preserve"> </v>
      </c>
      <c r="K223" s="870" t="str">
        <f t="shared" si="18"/>
        <v xml:space="preserve"> </v>
      </c>
      <c r="L223" s="871" t="str">
        <f t="shared" si="19"/>
        <v xml:space="preserve"> </v>
      </c>
      <c r="M223" s="872"/>
      <c r="N223" s="873">
        <f t="shared" si="20"/>
        <v>0</v>
      </c>
      <c r="O223" s="793"/>
    </row>
    <row r="224" spans="1:15" ht="14.15" customHeight="1">
      <c r="A224" s="793"/>
      <c r="B224" s="880"/>
      <c r="C224" s="864" t="s">
        <v>404</v>
      </c>
      <c r="D224" s="855"/>
      <c r="E224" s="856"/>
      <c r="F224" s="865" t="str">
        <f t="shared" si="15"/>
        <v xml:space="preserve"> </v>
      </c>
      <c r="G224" s="866"/>
      <c r="H224" s="867" t="str">
        <f t="shared" si="16"/>
        <v xml:space="preserve"> </v>
      </c>
      <c r="I224" s="868" t="str">
        <f t="shared" si="17"/>
        <v xml:space="preserve"> </v>
      </c>
      <c r="J224" s="869" t="str">
        <f t="shared" si="21"/>
        <v xml:space="preserve"> </v>
      </c>
      <c r="K224" s="870" t="str">
        <f t="shared" si="18"/>
        <v xml:space="preserve"> </v>
      </c>
      <c r="L224" s="871" t="str">
        <f t="shared" si="19"/>
        <v xml:space="preserve"> </v>
      </c>
      <c r="M224" s="872"/>
      <c r="N224" s="873">
        <f t="shared" si="20"/>
        <v>0</v>
      </c>
      <c r="O224" s="793"/>
    </row>
    <row r="225" spans="1:15" ht="14.15" customHeight="1">
      <c r="A225" s="793"/>
      <c r="B225" s="880"/>
      <c r="C225" s="864" t="s">
        <v>405</v>
      </c>
      <c r="D225" s="855"/>
      <c r="E225" s="856"/>
      <c r="F225" s="865" t="str">
        <f t="shared" si="15"/>
        <v xml:space="preserve"> </v>
      </c>
      <c r="G225" s="866"/>
      <c r="H225" s="867" t="str">
        <f t="shared" si="16"/>
        <v xml:space="preserve"> </v>
      </c>
      <c r="I225" s="868" t="str">
        <f t="shared" si="17"/>
        <v xml:space="preserve"> </v>
      </c>
      <c r="J225" s="869" t="str">
        <f t="shared" si="21"/>
        <v xml:space="preserve"> </v>
      </c>
      <c r="K225" s="870" t="str">
        <f t="shared" si="18"/>
        <v xml:space="preserve"> </v>
      </c>
      <c r="L225" s="871" t="str">
        <f t="shared" si="19"/>
        <v xml:space="preserve"> </v>
      </c>
      <c r="M225" s="872"/>
      <c r="N225" s="873">
        <f t="shared" si="20"/>
        <v>0</v>
      </c>
      <c r="O225" s="793"/>
    </row>
    <row r="226" spans="1:15" ht="14.15" customHeight="1">
      <c r="A226" s="793"/>
      <c r="B226" s="880"/>
      <c r="C226" s="864" t="s">
        <v>406</v>
      </c>
      <c r="D226" s="855"/>
      <c r="E226" s="856"/>
      <c r="F226" s="865" t="str">
        <f t="shared" si="15"/>
        <v xml:space="preserve"> </v>
      </c>
      <c r="G226" s="866"/>
      <c r="H226" s="867" t="str">
        <f t="shared" si="16"/>
        <v xml:space="preserve"> </v>
      </c>
      <c r="I226" s="868" t="str">
        <f t="shared" si="17"/>
        <v xml:space="preserve"> </v>
      </c>
      <c r="J226" s="869" t="str">
        <f t="shared" si="21"/>
        <v xml:space="preserve"> </v>
      </c>
      <c r="K226" s="870" t="str">
        <f t="shared" si="18"/>
        <v xml:space="preserve"> </v>
      </c>
      <c r="L226" s="871" t="str">
        <f t="shared" si="19"/>
        <v xml:space="preserve"> </v>
      </c>
      <c r="M226" s="872"/>
      <c r="N226" s="873">
        <f t="shared" si="20"/>
        <v>0</v>
      </c>
      <c r="O226" s="793"/>
    </row>
    <row r="227" spans="1:15" ht="14.15" customHeight="1">
      <c r="A227" s="793"/>
      <c r="B227" s="880"/>
      <c r="C227" s="864" t="s">
        <v>407</v>
      </c>
      <c r="D227" s="855"/>
      <c r="E227" s="856"/>
      <c r="F227" s="865" t="str">
        <f t="shared" si="15"/>
        <v xml:space="preserve"> </v>
      </c>
      <c r="G227" s="866"/>
      <c r="H227" s="867" t="str">
        <f t="shared" si="16"/>
        <v xml:space="preserve"> </v>
      </c>
      <c r="I227" s="868" t="str">
        <f t="shared" si="17"/>
        <v xml:space="preserve"> </v>
      </c>
      <c r="J227" s="869" t="str">
        <f t="shared" si="21"/>
        <v xml:space="preserve"> </v>
      </c>
      <c r="K227" s="870" t="str">
        <f t="shared" si="18"/>
        <v xml:space="preserve"> </v>
      </c>
      <c r="L227" s="871" t="str">
        <f t="shared" si="19"/>
        <v xml:space="preserve"> </v>
      </c>
      <c r="M227" s="872"/>
      <c r="N227" s="873">
        <f t="shared" si="20"/>
        <v>0</v>
      </c>
      <c r="O227" s="793"/>
    </row>
    <row r="228" spans="1:15" ht="14.15" customHeight="1">
      <c r="A228" s="793"/>
      <c r="B228" s="880"/>
      <c r="C228" s="864" t="s">
        <v>408</v>
      </c>
      <c r="D228" s="855"/>
      <c r="E228" s="856"/>
      <c r="F228" s="865" t="str">
        <f t="shared" si="15"/>
        <v xml:space="preserve"> </v>
      </c>
      <c r="G228" s="866"/>
      <c r="H228" s="867" t="str">
        <f t="shared" si="16"/>
        <v xml:space="preserve"> </v>
      </c>
      <c r="I228" s="868" t="str">
        <f t="shared" si="17"/>
        <v xml:space="preserve"> </v>
      </c>
      <c r="J228" s="869" t="str">
        <f t="shared" si="21"/>
        <v xml:space="preserve"> </v>
      </c>
      <c r="K228" s="870" t="str">
        <f t="shared" si="18"/>
        <v xml:space="preserve"> </v>
      </c>
      <c r="L228" s="871" t="str">
        <f t="shared" si="19"/>
        <v xml:space="preserve"> </v>
      </c>
      <c r="M228" s="872"/>
      <c r="N228" s="873">
        <f t="shared" si="20"/>
        <v>0</v>
      </c>
      <c r="O228" s="793"/>
    </row>
    <row r="229" spans="1:15" ht="14.15" customHeight="1">
      <c r="A229" s="793"/>
      <c r="B229" s="880"/>
      <c r="C229" s="864" t="s">
        <v>409</v>
      </c>
      <c r="D229" s="855"/>
      <c r="E229" s="856"/>
      <c r="F229" s="865" t="str">
        <f t="shared" si="15"/>
        <v xml:space="preserve"> </v>
      </c>
      <c r="G229" s="866"/>
      <c r="H229" s="867" t="str">
        <f t="shared" si="16"/>
        <v xml:space="preserve"> </v>
      </c>
      <c r="I229" s="868" t="str">
        <f t="shared" si="17"/>
        <v xml:space="preserve"> </v>
      </c>
      <c r="J229" s="869" t="str">
        <f t="shared" si="21"/>
        <v xml:space="preserve"> </v>
      </c>
      <c r="K229" s="870" t="str">
        <f t="shared" si="18"/>
        <v xml:space="preserve"> </v>
      </c>
      <c r="L229" s="871" t="str">
        <f t="shared" si="19"/>
        <v xml:space="preserve"> </v>
      </c>
      <c r="M229" s="872"/>
      <c r="N229" s="873">
        <f t="shared" si="20"/>
        <v>0</v>
      </c>
      <c r="O229" s="793"/>
    </row>
    <row r="230" spans="1:15" ht="14.15" customHeight="1">
      <c r="A230" s="793"/>
      <c r="B230" s="880"/>
      <c r="C230" s="864" t="s">
        <v>410</v>
      </c>
      <c r="D230" s="855"/>
      <c r="E230" s="856"/>
      <c r="F230" s="865" t="str">
        <f t="shared" si="15"/>
        <v xml:space="preserve"> </v>
      </c>
      <c r="G230" s="866"/>
      <c r="H230" s="867" t="str">
        <f t="shared" si="16"/>
        <v xml:space="preserve"> </v>
      </c>
      <c r="I230" s="868" t="str">
        <f t="shared" si="17"/>
        <v xml:space="preserve"> </v>
      </c>
      <c r="J230" s="869" t="str">
        <f t="shared" si="21"/>
        <v xml:space="preserve"> </v>
      </c>
      <c r="K230" s="870" t="str">
        <f t="shared" si="18"/>
        <v xml:space="preserve"> </v>
      </c>
      <c r="L230" s="871" t="str">
        <f t="shared" si="19"/>
        <v xml:space="preserve"> </v>
      </c>
      <c r="M230" s="872"/>
      <c r="N230" s="873">
        <f t="shared" si="20"/>
        <v>0</v>
      </c>
      <c r="O230" s="793"/>
    </row>
    <row r="231" spans="1:15" ht="14.15" customHeight="1">
      <c r="A231" s="793"/>
      <c r="B231" s="880"/>
      <c r="C231" s="864" t="s">
        <v>411</v>
      </c>
      <c r="D231" s="855"/>
      <c r="E231" s="856"/>
      <c r="F231" s="865" t="str">
        <f t="shared" si="15"/>
        <v xml:space="preserve"> </v>
      </c>
      <c r="G231" s="866"/>
      <c r="H231" s="867" t="str">
        <f t="shared" si="16"/>
        <v xml:space="preserve"> </v>
      </c>
      <c r="I231" s="868" t="str">
        <f t="shared" si="17"/>
        <v xml:space="preserve"> </v>
      </c>
      <c r="J231" s="869" t="str">
        <f t="shared" si="21"/>
        <v xml:space="preserve"> </v>
      </c>
      <c r="K231" s="870" t="str">
        <f t="shared" si="18"/>
        <v xml:space="preserve"> </v>
      </c>
      <c r="L231" s="871" t="str">
        <f t="shared" si="19"/>
        <v xml:space="preserve"> </v>
      </c>
      <c r="M231" s="872"/>
      <c r="N231" s="873">
        <f t="shared" si="20"/>
        <v>0</v>
      </c>
      <c r="O231" s="793"/>
    </row>
    <row r="232" spans="1:15" ht="14.15" customHeight="1">
      <c r="A232" s="793"/>
      <c r="B232" s="881"/>
      <c r="C232" s="864" t="s">
        <v>412</v>
      </c>
      <c r="D232" s="855"/>
      <c r="E232" s="856"/>
      <c r="F232" s="865" t="str">
        <f t="shared" si="15"/>
        <v xml:space="preserve"> </v>
      </c>
      <c r="G232" s="866"/>
      <c r="H232" s="867" t="str">
        <f t="shared" si="16"/>
        <v xml:space="preserve"> </v>
      </c>
      <c r="I232" s="868" t="str">
        <f t="shared" si="17"/>
        <v xml:space="preserve"> </v>
      </c>
      <c r="J232" s="869" t="str">
        <f t="shared" si="21"/>
        <v xml:space="preserve"> </v>
      </c>
      <c r="K232" s="870" t="str">
        <f t="shared" si="18"/>
        <v xml:space="preserve"> </v>
      </c>
      <c r="L232" s="871" t="str">
        <f t="shared" si="19"/>
        <v xml:space="preserve"> </v>
      </c>
      <c r="M232" s="872"/>
      <c r="N232" s="873">
        <f t="shared" si="20"/>
        <v>0</v>
      </c>
      <c r="O232" s="793"/>
    </row>
    <row r="233" spans="1:15" ht="14.15" customHeight="1">
      <c r="A233" s="793"/>
      <c r="B233" s="879"/>
      <c r="C233" s="864" t="s">
        <v>413</v>
      </c>
      <c r="D233" s="855"/>
      <c r="E233" s="856"/>
      <c r="F233" s="865" t="str">
        <f t="shared" si="15"/>
        <v xml:space="preserve"> </v>
      </c>
      <c r="G233" s="866"/>
      <c r="H233" s="867" t="str">
        <f t="shared" si="16"/>
        <v xml:space="preserve"> </v>
      </c>
      <c r="I233" s="868" t="str">
        <f t="shared" si="17"/>
        <v xml:space="preserve"> </v>
      </c>
      <c r="J233" s="869" t="str">
        <f t="shared" si="21"/>
        <v xml:space="preserve"> </v>
      </c>
      <c r="K233" s="870" t="str">
        <f t="shared" si="18"/>
        <v xml:space="preserve"> </v>
      </c>
      <c r="L233" s="871" t="str">
        <f t="shared" si="19"/>
        <v xml:space="preserve"> </v>
      </c>
      <c r="M233" s="872"/>
      <c r="N233" s="873">
        <f t="shared" si="20"/>
        <v>0</v>
      </c>
      <c r="O233" s="793"/>
    </row>
    <row r="234" spans="1:15" ht="14.15" customHeight="1">
      <c r="A234" s="793"/>
      <c r="B234" s="880"/>
      <c r="C234" s="864" t="s">
        <v>414</v>
      </c>
      <c r="D234" s="855"/>
      <c r="E234" s="856"/>
      <c r="F234" s="865" t="str">
        <f t="shared" si="15"/>
        <v xml:space="preserve"> </v>
      </c>
      <c r="G234" s="866"/>
      <c r="H234" s="867" t="str">
        <f t="shared" si="16"/>
        <v xml:space="preserve"> </v>
      </c>
      <c r="I234" s="868" t="str">
        <f t="shared" si="17"/>
        <v xml:space="preserve"> </v>
      </c>
      <c r="J234" s="869" t="str">
        <f t="shared" si="21"/>
        <v xml:space="preserve"> </v>
      </c>
      <c r="K234" s="870" t="str">
        <f t="shared" si="18"/>
        <v xml:space="preserve"> </v>
      </c>
      <c r="L234" s="871" t="str">
        <f t="shared" si="19"/>
        <v xml:space="preserve"> </v>
      </c>
      <c r="M234" s="872"/>
      <c r="N234" s="873">
        <f t="shared" si="20"/>
        <v>0</v>
      </c>
      <c r="O234" s="793"/>
    </row>
    <row r="235" spans="1:15" ht="14.15" customHeight="1">
      <c r="A235" s="793"/>
      <c r="B235" s="880"/>
      <c r="C235" s="864" t="s">
        <v>415</v>
      </c>
      <c r="D235" s="855"/>
      <c r="E235" s="856"/>
      <c r="F235" s="865" t="str">
        <f t="shared" si="15"/>
        <v xml:space="preserve"> </v>
      </c>
      <c r="G235" s="866"/>
      <c r="H235" s="867" t="str">
        <f t="shared" si="16"/>
        <v xml:space="preserve"> </v>
      </c>
      <c r="I235" s="868" t="str">
        <f t="shared" si="17"/>
        <v xml:space="preserve"> </v>
      </c>
      <c r="J235" s="869" t="str">
        <f t="shared" si="21"/>
        <v xml:space="preserve"> </v>
      </c>
      <c r="K235" s="870" t="str">
        <f t="shared" si="18"/>
        <v xml:space="preserve"> </v>
      </c>
      <c r="L235" s="871" t="str">
        <f t="shared" si="19"/>
        <v xml:space="preserve"> </v>
      </c>
      <c r="M235" s="872"/>
      <c r="N235" s="873">
        <f t="shared" si="20"/>
        <v>0</v>
      </c>
      <c r="O235" s="793"/>
    </row>
    <row r="236" spans="1:15" ht="14.15" customHeight="1">
      <c r="A236" s="793"/>
      <c r="B236" s="880"/>
      <c r="C236" s="864" t="s">
        <v>416</v>
      </c>
      <c r="D236" s="855"/>
      <c r="E236" s="856"/>
      <c r="F236" s="865" t="str">
        <f t="shared" si="15"/>
        <v xml:space="preserve"> </v>
      </c>
      <c r="G236" s="866"/>
      <c r="H236" s="867" t="str">
        <f t="shared" si="16"/>
        <v xml:space="preserve"> </v>
      </c>
      <c r="I236" s="868" t="str">
        <f t="shared" si="17"/>
        <v xml:space="preserve"> </v>
      </c>
      <c r="J236" s="869" t="str">
        <f t="shared" si="21"/>
        <v xml:space="preserve"> </v>
      </c>
      <c r="K236" s="870" t="str">
        <f t="shared" si="18"/>
        <v xml:space="preserve"> </v>
      </c>
      <c r="L236" s="871" t="str">
        <f t="shared" si="19"/>
        <v xml:space="preserve"> </v>
      </c>
      <c r="M236" s="872"/>
      <c r="N236" s="873">
        <f t="shared" si="20"/>
        <v>0</v>
      </c>
      <c r="O236" s="793"/>
    </row>
    <row r="237" spans="1:15" ht="14.15" customHeight="1">
      <c r="A237" s="793"/>
      <c r="B237" s="880"/>
      <c r="C237" s="864" t="s">
        <v>417</v>
      </c>
      <c r="D237" s="855"/>
      <c r="E237" s="856"/>
      <c r="F237" s="865" t="str">
        <f t="shared" si="15"/>
        <v xml:space="preserve"> </v>
      </c>
      <c r="G237" s="866"/>
      <c r="H237" s="867" t="str">
        <f t="shared" si="16"/>
        <v xml:space="preserve"> </v>
      </c>
      <c r="I237" s="868" t="str">
        <f t="shared" si="17"/>
        <v xml:space="preserve"> </v>
      </c>
      <c r="J237" s="869" t="str">
        <f t="shared" si="21"/>
        <v xml:space="preserve"> </v>
      </c>
      <c r="K237" s="870" t="str">
        <f t="shared" si="18"/>
        <v xml:space="preserve"> </v>
      </c>
      <c r="L237" s="871" t="str">
        <f t="shared" si="19"/>
        <v xml:space="preserve"> </v>
      </c>
      <c r="M237" s="872"/>
      <c r="N237" s="873">
        <f t="shared" si="20"/>
        <v>0</v>
      </c>
      <c r="O237" s="793"/>
    </row>
    <row r="238" spans="1:15" ht="14.15" customHeight="1">
      <c r="A238" s="793"/>
      <c r="B238" s="880"/>
      <c r="C238" s="864" t="s">
        <v>418</v>
      </c>
      <c r="D238" s="855"/>
      <c r="E238" s="856"/>
      <c r="F238" s="865" t="str">
        <f t="shared" si="15"/>
        <v xml:space="preserve"> </v>
      </c>
      <c r="G238" s="866"/>
      <c r="H238" s="867" t="str">
        <f t="shared" si="16"/>
        <v xml:space="preserve"> </v>
      </c>
      <c r="I238" s="868" t="str">
        <f t="shared" si="17"/>
        <v xml:space="preserve"> </v>
      </c>
      <c r="J238" s="869" t="str">
        <f t="shared" si="21"/>
        <v xml:space="preserve"> </v>
      </c>
      <c r="K238" s="870" t="str">
        <f t="shared" si="18"/>
        <v xml:space="preserve"> </v>
      </c>
      <c r="L238" s="871" t="str">
        <f t="shared" si="19"/>
        <v xml:space="preserve"> </v>
      </c>
      <c r="M238" s="872"/>
      <c r="N238" s="873">
        <f t="shared" si="20"/>
        <v>0</v>
      </c>
      <c r="O238" s="793"/>
    </row>
    <row r="239" spans="1:15" ht="14.15" customHeight="1">
      <c r="A239" s="793"/>
      <c r="B239" s="880"/>
      <c r="C239" s="864" t="s">
        <v>419</v>
      </c>
      <c r="D239" s="855"/>
      <c r="E239" s="856"/>
      <c r="F239" s="865" t="str">
        <f t="shared" si="15"/>
        <v xml:space="preserve"> </v>
      </c>
      <c r="G239" s="866"/>
      <c r="H239" s="867" t="str">
        <f t="shared" si="16"/>
        <v xml:space="preserve"> </v>
      </c>
      <c r="I239" s="868" t="str">
        <f t="shared" si="17"/>
        <v xml:space="preserve"> </v>
      </c>
      <c r="J239" s="869" t="str">
        <f t="shared" si="21"/>
        <v xml:space="preserve"> </v>
      </c>
      <c r="K239" s="870" t="str">
        <f t="shared" si="18"/>
        <v xml:space="preserve"> </v>
      </c>
      <c r="L239" s="871" t="str">
        <f t="shared" si="19"/>
        <v xml:space="preserve"> </v>
      </c>
      <c r="M239" s="872"/>
      <c r="N239" s="873">
        <f t="shared" si="20"/>
        <v>0</v>
      </c>
      <c r="O239" s="793"/>
    </row>
    <row r="240" spans="1:15" ht="14.15" customHeight="1">
      <c r="A240" s="793"/>
      <c r="B240" s="880"/>
      <c r="C240" s="864" t="s">
        <v>420</v>
      </c>
      <c r="D240" s="855"/>
      <c r="E240" s="856"/>
      <c r="F240" s="865" t="str">
        <f t="shared" si="15"/>
        <v xml:space="preserve"> </v>
      </c>
      <c r="G240" s="866"/>
      <c r="H240" s="867" t="str">
        <f t="shared" si="16"/>
        <v xml:space="preserve"> </v>
      </c>
      <c r="I240" s="868" t="str">
        <f t="shared" si="17"/>
        <v xml:space="preserve"> </v>
      </c>
      <c r="J240" s="869" t="str">
        <f t="shared" si="21"/>
        <v xml:space="preserve"> </v>
      </c>
      <c r="K240" s="870" t="str">
        <f t="shared" si="18"/>
        <v xml:space="preserve"> </v>
      </c>
      <c r="L240" s="871" t="str">
        <f t="shared" si="19"/>
        <v xml:space="preserve"> </v>
      </c>
      <c r="M240" s="872"/>
      <c r="N240" s="873">
        <f t="shared" si="20"/>
        <v>0</v>
      </c>
      <c r="O240" s="793"/>
    </row>
    <row r="241" spans="1:15" ht="14.15" customHeight="1">
      <c r="A241" s="793"/>
      <c r="B241" s="880"/>
      <c r="C241" s="864" t="s">
        <v>421</v>
      </c>
      <c r="D241" s="855"/>
      <c r="E241" s="856"/>
      <c r="F241" s="865" t="str">
        <f t="shared" si="15"/>
        <v xml:space="preserve"> </v>
      </c>
      <c r="G241" s="866"/>
      <c r="H241" s="867" t="str">
        <f t="shared" si="16"/>
        <v xml:space="preserve"> </v>
      </c>
      <c r="I241" s="868" t="str">
        <f t="shared" si="17"/>
        <v xml:space="preserve"> </v>
      </c>
      <c r="J241" s="869" t="str">
        <f t="shared" si="21"/>
        <v xml:space="preserve"> </v>
      </c>
      <c r="K241" s="870" t="str">
        <f t="shared" si="18"/>
        <v xml:space="preserve"> </v>
      </c>
      <c r="L241" s="871" t="str">
        <f t="shared" si="19"/>
        <v xml:space="preserve"> </v>
      </c>
      <c r="M241" s="872"/>
      <c r="N241" s="873">
        <f t="shared" si="20"/>
        <v>0</v>
      </c>
      <c r="O241" s="793"/>
    </row>
    <row r="242" spans="1:15" ht="14.15" customHeight="1">
      <c r="A242" s="793"/>
      <c r="B242" s="1634" t="str">
        <f>IF(ISBLANK(H7)," ",H7)</f>
        <v xml:space="preserve"> </v>
      </c>
      <c r="C242" s="864" t="s">
        <v>422</v>
      </c>
      <c r="D242" s="855"/>
      <c r="E242" s="856"/>
      <c r="F242" s="865" t="str">
        <f t="shared" si="15"/>
        <v xml:space="preserve"> </v>
      </c>
      <c r="G242" s="866"/>
      <c r="H242" s="867" t="str">
        <f t="shared" si="16"/>
        <v xml:space="preserve"> </v>
      </c>
      <c r="I242" s="868" t="str">
        <f t="shared" si="17"/>
        <v xml:space="preserve"> </v>
      </c>
      <c r="J242" s="869" t="str">
        <f t="shared" si="21"/>
        <v xml:space="preserve"> </v>
      </c>
      <c r="K242" s="870" t="str">
        <f t="shared" si="18"/>
        <v xml:space="preserve"> </v>
      </c>
      <c r="L242" s="871" t="str">
        <f t="shared" si="19"/>
        <v xml:space="preserve"> </v>
      </c>
      <c r="M242" s="872"/>
      <c r="N242" s="873">
        <f t="shared" si="20"/>
        <v>0</v>
      </c>
      <c r="O242" s="793"/>
    </row>
    <row r="243" spans="1:15" ht="14.15" customHeight="1">
      <c r="A243" s="793"/>
      <c r="B243" s="1634"/>
      <c r="C243" s="864" t="s">
        <v>423</v>
      </c>
      <c r="D243" s="855"/>
      <c r="E243" s="856"/>
      <c r="F243" s="865" t="str">
        <f t="shared" si="15"/>
        <v xml:space="preserve"> </v>
      </c>
      <c r="G243" s="866"/>
      <c r="H243" s="867" t="str">
        <f t="shared" si="16"/>
        <v xml:space="preserve"> </v>
      </c>
      <c r="I243" s="868" t="str">
        <f t="shared" si="17"/>
        <v xml:space="preserve"> </v>
      </c>
      <c r="J243" s="869" t="str">
        <f t="shared" si="21"/>
        <v xml:space="preserve"> </v>
      </c>
      <c r="K243" s="870" t="str">
        <f t="shared" si="18"/>
        <v xml:space="preserve"> </v>
      </c>
      <c r="L243" s="871" t="str">
        <f t="shared" si="19"/>
        <v xml:space="preserve"> </v>
      </c>
      <c r="M243" s="872"/>
      <c r="N243" s="873">
        <f t="shared" si="20"/>
        <v>0</v>
      </c>
      <c r="O243" s="793"/>
    </row>
    <row r="244" spans="1:15" ht="14.15" customHeight="1">
      <c r="A244" s="793"/>
      <c r="B244" s="1634"/>
      <c r="C244" s="864" t="s">
        <v>424</v>
      </c>
      <c r="D244" s="855"/>
      <c r="E244" s="856"/>
      <c r="F244" s="865" t="str">
        <f t="shared" ref="F244:F307" si="22">IF(AND(NOT(ISBLANK(D244)),NOT(ISBLANK(E244)),NOT(ISBLANK(D243)),NOT(ISBLANK(E243))),24-D243-(E243/60)+D244+(E244/60)," ")</f>
        <v xml:space="preserve"> </v>
      </c>
      <c r="G244" s="866"/>
      <c r="H244" s="867" t="str">
        <f t="shared" ref="H244:H307" si="23">IF(AND(NOT(ISBLANK(D244)),NOT(ISBLANK(E244)),G244&gt;0),G244/F244*24," ")</f>
        <v xml:space="preserve"> </v>
      </c>
      <c r="I244" s="868" t="str">
        <f t="shared" ref="I244:I307" si="24">IF(OR(ISBLANK(G244),N244=0,H244&lt;0.8*N244)," ",H244)</f>
        <v xml:space="preserve"> </v>
      </c>
      <c r="J244" s="869" t="str">
        <f t="shared" si="21"/>
        <v xml:space="preserve"> </v>
      </c>
      <c r="K244" s="870" t="str">
        <f t="shared" ref="K244:K307" si="25">IF(J244=" "," ",J244*1.2)</f>
        <v xml:space="preserve"> </v>
      </c>
      <c r="L244" s="871" t="str">
        <f t="shared" ref="L244:L307" si="26">IF(AND(I244&lt;=K244,M244&lt;&gt;"Ja"),I244," ")</f>
        <v xml:space="preserve"> </v>
      </c>
      <c r="M244" s="872"/>
      <c r="N244" s="873">
        <f t="shared" ref="N244:N307" si="27">IF(AND(ISBLANK($I$20),ISBLANK($I$23),ISBLANK($I$26),ISBLANK($I$31),ISBLANK($I$38)),0,IF(SUM($I$20*(100-$I$21)/100,$I$23*(100-$I$24)/100,$I$26,$I$31)&gt;0,($I$20*(100-$I$21)/100+$I$23*(100-$I$24)/100+$I$26+$I$31)/365,$I$38/365))</f>
        <v>0</v>
      </c>
      <c r="O244" s="793"/>
    </row>
    <row r="245" spans="1:15" ht="14.15" customHeight="1">
      <c r="A245" s="793"/>
      <c r="B245" s="1634"/>
      <c r="C245" s="864" t="s">
        <v>425</v>
      </c>
      <c r="D245" s="855"/>
      <c r="E245" s="856"/>
      <c r="F245" s="865" t="str">
        <f t="shared" si="22"/>
        <v xml:space="preserve"> </v>
      </c>
      <c r="G245" s="866"/>
      <c r="H245" s="867" t="str">
        <f t="shared" si="23"/>
        <v xml:space="preserve"> </v>
      </c>
      <c r="I245" s="868" t="str">
        <f t="shared" si="24"/>
        <v xml:space="preserve"> </v>
      </c>
      <c r="J245" s="869" t="str">
        <f t="shared" si="21"/>
        <v xml:space="preserve"> </v>
      </c>
      <c r="K245" s="870" t="str">
        <f t="shared" si="25"/>
        <v xml:space="preserve"> </v>
      </c>
      <c r="L245" s="871" t="str">
        <f t="shared" si="26"/>
        <v xml:space="preserve"> </v>
      </c>
      <c r="M245" s="872"/>
      <c r="N245" s="873">
        <f t="shared" si="27"/>
        <v>0</v>
      </c>
      <c r="O245" s="793"/>
    </row>
    <row r="246" spans="1:15" ht="14.15" customHeight="1">
      <c r="A246" s="793"/>
      <c r="B246" s="1633" t="s">
        <v>70</v>
      </c>
      <c r="C246" s="864" t="s">
        <v>426</v>
      </c>
      <c r="D246" s="855"/>
      <c r="E246" s="856"/>
      <c r="F246" s="865" t="str">
        <f t="shared" si="22"/>
        <v xml:space="preserve"> </v>
      </c>
      <c r="G246" s="866"/>
      <c r="H246" s="867" t="str">
        <f t="shared" si="23"/>
        <v xml:space="preserve"> </v>
      </c>
      <c r="I246" s="868" t="str">
        <f t="shared" si="24"/>
        <v xml:space="preserve"> </v>
      </c>
      <c r="J246" s="869" t="str">
        <f t="shared" si="21"/>
        <v xml:space="preserve"> </v>
      </c>
      <c r="K246" s="870" t="str">
        <f t="shared" si="25"/>
        <v xml:space="preserve"> </v>
      </c>
      <c r="L246" s="871" t="str">
        <f t="shared" si="26"/>
        <v xml:space="preserve"> </v>
      </c>
      <c r="M246" s="872"/>
      <c r="N246" s="873">
        <f t="shared" si="27"/>
        <v>0</v>
      </c>
      <c r="O246" s="793"/>
    </row>
    <row r="247" spans="1:15" ht="14.15" customHeight="1">
      <c r="A247" s="793"/>
      <c r="B247" s="1633"/>
      <c r="C247" s="864" t="s">
        <v>427</v>
      </c>
      <c r="D247" s="855"/>
      <c r="E247" s="856"/>
      <c r="F247" s="865" t="str">
        <f t="shared" si="22"/>
        <v xml:space="preserve"> </v>
      </c>
      <c r="G247" s="866"/>
      <c r="H247" s="867" t="str">
        <f t="shared" si="23"/>
        <v xml:space="preserve"> </v>
      </c>
      <c r="I247" s="868" t="str">
        <f t="shared" si="24"/>
        <v xml:space="preserve"> </v>
      </c>
      <c r="J247" s="869" t="str">
        <f t="shared" si="21"/>
        <v xml:space="preserve"> </v>
      </c>
      <c r="K247" s="870" t="str">
        <f t="shared" si="25"/>
        <v xml:space="preserve"> </v>
      </c>
      <c r="L247" s="871" t="str">
        <f t="shared" si="26"/>
        <v xml:space="preserve"> </v>
      </c>
      <c r="M247" s="872"/>
      <c r="N247" s="873">
        <f t="shared" si="27"/>
        <v>0</v>
      </c>
      <c r="O247" s="793"/>
    </row>
    <row r="248" spans="1:15" ht="14.15" customHeight="1">
      <c r="A248" s="793"/>
      <c r="B248" s="1633"/>
      <c r="C248" s="864" t="s">
        <v>428</v>
      </c>
      <c r="D248" s="855"/>
      <c r="E248" s="856"/>
      <c r="F248" s="865" t="str">
        <f t="shared" si="22"/>
        <v xml:space="preserve"> </v>
      </c>
      <c r="G248" s="866"/>
      <c r="H248" s="867" t="str">
        <f t="shared" si="23"/>
        <v xml:space="preserve"> </v>
      </c>
      <c r="I248" s="868" t="str">
        <f t="shared" si="24"/>
        <v xml:space="preserve"> </v>
      </c>
      <c r="J248" s="869" t="str">
        <f t="shared" si="21"/>
        <v xml:space="preserve"> </v>
      </c>
      <c r="K248" s="870" t="str">
        <f t="shared" si="25"/>
        <v xml:space="preserve"> </v>
      </c>
      <c r="L248" s="871" t="str">
        <f t="shared" si="26"/>
        <v xml:space="preserve"> </v>
      </c>
      <c r="M248" s="872"/>
      <c r="N248" s="873">
        <f t="shared" si="27"/>
        <v>0</v>
      </c>
      <c r="O248" s="793"/>
    </row>
    <row r="249" spans="1:15" ht="14.15" customHeight="1">
      <c r="A249" s="793"/>
      <c r="B249" s="1633"/>
      <c r="C249" s="864" t="s">
        <v>429</v>
      </c>
      <c r="D249" s="855"/>
      <c r="E249" s="856"/>
      <c r="F249" s="865" t="str">
        <f t="shared" si="22"/>
        <v xml:space="preserve"> </v>
      </c>
      <c r="G249" s="866"/>
      <c r="H249" s="867" t="str">
        <f t="shared" si="23"/>
        <v xml:space="preserve"> </v>
      </c>
      <c r="I249" s="868" t="str">
        <f t="shared" si="24"/>
        <v xml:space="preserve"> </v>
      </c>
      <c r="J249" s="869" t="str">
        <f t="shared" si="21"/>
        <v xml:space="preserve"> </v>
      </c>
      <c r="K249" s="870" t="str">
        <f t="shared" si="25"/>
        <v xml:space="preserve"> </v>
      </c>
      <c r="L249" s="871" t="str">
        <f t="shared" si="26"/>
        <v xml:space="preserve"> </v>
      </c>
      <c r="M249" s="872"/>
      <c r="N249" s="873">
        <f t="shared" si="27"/>
        <v>0</v>
      </c>
      <c r="O249" s="793"/>
    </row>
    <row r="250" spans="1:15" ht="14.15" customHeight="1">
      <c r="A250" s="793"/>
      <c r="B250" s="1633"/>
      <c r="C250" s="864" t="s">
        <v>430</v>
      </c>
      <c r="D250" s="855"/>
      <c r="E250" s="856"/>
      <c r="F250" s="865" t="str">
        <f t="shared" si="22"/>
        <v xml:space="preserve"> </v>
      </c>
      <c r="G250" s="866"/>
      <c r="H250" s="867" t="str">
        <f t="shared" si="23"/>
        <v xml:space="preserve"> </v>
      </c>
      <c r="I250" s="868" t="str">
        <f t="shared" si="24"/>
        <v xml:space="preserve"> </v>
      </c>
      <c r="J250" s="869" t="str">
        <f t="shared" si="21"/>
        <v xml:space="preserve"> </v>
      </c>
      <c r="K250" s="870" t="str">
        <f t="shared" si="25"/>
        <v xml:space="preserve"> </v>
      </c>
      <c r="L250" s="871" t="str">
        <f t="shared" si="26"/>
        <v xml:space="preserve"> </v>
      </c>
      <c r="M250" s="872"/>
      <c r="N250" s="873">
        <f t="shared" si="27"/>
        <v>0</v>
      </c>
      <c r="O250" s="793"/>
    </row>
    <row r="251" spans="1:15" ht="14.15" customHeight="1">
      <c r="A251" s="793"/>
      <c r="B251" s="880"/>
      <c r="C251" s="864" t="s">
        <v>431</v>
      </c>
      <c r="D251" s="855"/>
      <c r="E251" s="856"/>
      <c r="F251" s="865" t="str">
        <f t="shared" si="22"/>
        <v xml:space="preserve"> </v>
      </c>
      <c r="G251" s="866"/>
      <c r="H251" s="867" t="str">
        <f t="shared" si="23"/>
        <v xml:space="preserve"> </v>
      </c>
      <c r="I251" s="868" t="str">
        <f t="shared" si="24"/>
        <v xml:space="preserve"> </v>
      </c>
      <c r="J251" s="869" t="str">
        <f t="shared" si="21"/>
        <v xml:space="preserve"> </v>
      </c>
      <c r="K251" s="870" t="str">
        <f t="shared" si="25"/>
        <v xml:space="preserve"> </v>
      </c>
      <c r="L251" s="871" t="str">
        <f t="shared" si="26"/>
        <v xml:space="preserve"> </v>
      </c>
      <c r="M251" s="872"/>
      <c r="N251" s="873">
        <f t="shared" si="27"/>
        <v>0</v>
      </c>
      <c r="O251" s="793"/>
    </row>
    <row r="252" spans="1:15" ht="14.15" customHeight="1">
      <c r="A252" s="793"/>
      <c r="B252" s="880"/>
      <c r="C252" s="864" t="s">
        <v>432</v>
      </c>
      <c r="D252" s="855"/>
      <c r="E252" s="856"/>
      <c r="F252" s="865" t="str">
        <f t="shared" si="22"/>
        <v xml:space="preserve"> </v>
      </c>
      <c r="G252" s="866"/>
      <c r="H252" s="867" t="str">
        <f t="shared" si="23"/>
        <v xml:space="preserve"> </v>
      </c>
      <c r="I252" s="868" t="str">
        <f t="shared" si="24"/>
        <v xml:space="preserve"> </v>
      </c>
      <c r="J252" s="869" t="str">
        <f t="shared" si="21"/>
        <v xml:space="preserve"> </v>
      </c>
      <c r="K252" s="870" t="str">
        <f t="shared" si="25"/>
        <v xml:space="preserve"> </v>
      </c>
      <c r="L252" s="871" t="str">
        <f t="shared" si="26"/>
        <v xml:space="preserve"> </v>
      </c>
      <c r="M252" s="872"/>
      <c r="N252" s="873">
        <f t="shared" si="27"/>
        <v>0</v>
      </c>
      <c r="O252" s="793"/>
    </row>
    <row r="253" spans="1:15" ht="14.15" customHeight="1">
      <c r="A253" s="793"/>
      <c r="B253" s="880"/>
      <c r="C253" s="864" t="s">
        <v>433</v>
      </c>
      <c r="D253" s="855"/>
      <c r="E253" s="856"/>
      <c r="F253" s="865" t="str">
        <f t="shared" si="22"/>
        <v xml:space="preserve"> </v>
      </c>
      <c r="G253" s="866"/>
      <c r="H253" s="867" t="str">
        <f t="shared" si="23"/>
        <v xml:space="preserve"> </v>
      </c>
      <c r="I253" s="868" t="str">
        <f t="shared" si="24"/>
        <v xml:space="preserve"> </v>
      </c>
      <c r="J253" s="869" t="str">
        <f t="shared" si="21"/>
        <v xml:space="preserve"> </v>
      </c>
      <c r="K253" s="870" t="str">
        <f t="shared" si="25"/>
        <v xml:space="preserve"> </v>
      </c>
      <c r="L253" s="871" t="str">
        <f t="shared" si="26"/>
        <v xml:space="preserve"> </v>
      </c>
      <c r="M253" s="872"/>
      <c r="N253" s="873">
        <f t="shared" si="27"/>
        <v>0</v>
      </c>
      <c r="O253" s="793"/>
    </row>
    <row r="254" spans="1:15" ht="14.15" customHeight="1">
      <c r="A254" s="793"/>
      <c r="B254" s="880"/>
      <c r="C254" s="864" t="s">
        <v>434</v>
      </c>
      <c r="D254" s="855"/>
      <c r="E254" s="856"/>
      <c r="F254" s="865" t="str">
        <f t="shared" si="22"/>
        <v xml:space="preserve"> </v>
      </c>
      <c r="G254" s="866"/>
      <c r="H254" s="867" t="str">
        <f t="shared" si="23"/>
        <v xml:space="preserve"> </v>
      </c>
      <c r="I254" s="868" t="str">
        <f t="shared" si="24"/>
        <v xml:space="preserve"> </v>
      </c>
      <c r="J254" s="869" t="str">
        <f t="shared" si="21"/>
        <v xml:space="preserve"> </v>
      </c>
      <c r="K254" s="870" t="str">
        <f t="shared" si="25"/>
        <v xml:space="preserve"> </v>
      </c>
      <c r="L254" s="871" t="str">
        <f t="shared" si="26"/>
        <v xml:space="preserve"> </v>
      </c>
      <c r="M254" s="872"/>
      <c r="N254" s="873">
        <f t="shared" si="27"/>
        <v>0</v>
      </c>
      <c r="O254" s="793"/>
    </row>
    <row r="255" spans="1:15" ht="14.15" customHeight="1">
      <c r="A255" s="793"/>
      <c r="B255" s="880"/>
      <c r="C255" s="864" t="s">
        <v>435</v>
      </c>
      <c r="D255" s="855"/>
      <c r="E255" s="856"/>
      <c r="F255" s="865" t="str">
        <f t="shared" si="22"/>
        <v xml:space="preserve"> </v>
      </c>
      <c r="G255" s="866"/>
      <c r="H255" s="867" t="str">
        <f t="shared" si="23"/>
        <v xml:space="preserve"> </v>
      </c>
      <c r="I255" s="868" t="str">
        <f t="shared" si="24"/>
        <v xml:space="preserve"> </v>
      </c>
      <c r="J255" s="869" t="str">
        <f t="shared" ref="J255:J318" si="28">IF(MIN(I245:I265)=0," ",MIN(I245:I265))</f>
        <v xml:space="preserve"> </v>
      </c>
      <c r="K255" s="870" t="str">
        <f t="shared" si="25"/>
        <v xml:space="preserve"> </v>
      </c>
      <c r="L255" s="871" t="str">
        <f t="shared" si="26"/>
        <v xml:space="preserve"> </v>
      </c>
      <c r="M255" s="872"/>
      <c r="N255" s="873">
        <f t="shared" si="27"/>
        <v>0</v>
      </c>
      <c r="O255" s="793"/>
    </row>
    <row r="256" spans="1:15" ht="14.15" customHeight="1">
      <c r="A256" s="793"/>
      <c r="B256" s="880"/>
      <c r="C256" s="864" t="s">
        <v>436</v>
      </c>
      <c r="D256" s="855"/>
      <c r="E256" s="856"/>
      <c r="F256" s="865" t="str">
        <f t="shared" si="22"/>
        <v xml:space="preserve"> </v>
      </c>
      <c r="G256" s="866"/>
      <c r="H256" s="867" t="str">
        <f t="shared" si="23"/>
        <v xml:space="preserve"> </v>
      </c>
      <c r="I256" s="868" t="str">
        <f t="shared" si="24"/>
        <v xml:space="preserve"> </v>
      </c>
      <c r="J256" s="869" t="str">
        <f t="shared" si="28"/>
        <v xml:space="preserve"> </v>
      </c>
      <c r="K256" s="870" t="str">
        <f t="shared" si="25"/>
        <v xml:space="preserve"> </v>
      </c>
      <c r="L256" s="871" t="str">
        <f t="shared" si="26"/>
        <v xml:space="preserve"> </v>
      </c>
      <c r="M256" s="872"/>
      <c r="N256" s="873">
        <f t="shared" si="27"/>
        <v>0</v>
      </c>
      <c r="O256" s="793"/>
    </row>
    <row r="257" spans="1:15" ht="14.15" customHeight="1">
      <c r="A257" s="793"/>
      <c r="B257" s="880"/>
      <c r="C257" s="864" t="s">
        <v>437</v>
      </c>
      <c r="D257" s="855"/>
      <c r="E257" s="856"/>
      <c r="F257" s="865" t="str">
        <f t="shared" si="22"/>
        <v xml:space="preserve"> </v>
      </c>
      <c r="G257" s="866"/>
      <c r="H257" s="867" t="str">
        <f t="shared" si="23"/>
        <v xml:space="preserve"> </v>
      </c>
      <c r="I257" s="868" t="str">
        <f t="shared" si="24"/>
        <v xml:space="preserve"> </v>
      </c>
      <c r="J257" s="869" t="str">
        <f t="shared" si="28"/>
        <v xml:space="preserve"> </v>
      </c>
      <c r="K257" s="870" t="str">
        <f t="shared" si="25"/>
        <v xml:space="preserve"> </v>
      </c>
      <c r="L257" s="871" t="str">
        <f t="shared" si="26"/>
        <v xml:space="preserve"> </v>
      </c>
      <c r="M257" s="872"/>
      <c r="N257" s="873">
        <f t="shared" si="27"/>
        <v>0</v>
      </c>
      <c r="O257" s="793"/>
    </row>
    <row r="258" spans="1:15" ht="14.15" customHeight="1">
      <c r="A258" s="793"/>
      <c r="B258" s="880"/>
      <c r="C258" s="864" t="s">
        <v>438</v>
      </c>
      <c r="D258" s="855"/>
      <c r="E258" s="856"/>
      <c r="F258" s="865" t="str">
        <f t="shared" si="22"/>
        <v xml:space="preserve"> </v>
      </c>
      <c r="G258" s="866"/>
      <c r="H258" s="867" t="str">
        <f t="shared" si="23"/>
        <v xml:space="preserve"> </v>
      </c>
      <c r="I258" s="868" t="str">
        <f t="shared" si="24"/>
        <v xml:space="preserve"> </v>
      </c>
      <c r="J258" s="869" t="str">
        <f t="shared" si="28"/>
        <v xml:space="preserve"> </v>
      </c>
      <c r="K258" s="870" t="str">
        <f t="shared" si="25"/>
        <v xml:space="preserve"> </v>
      </c>
      <c r="L258" s="871" t="str">
        <f t="shared" si="26"/>
        <v xml:space="preserve"> </v>
      </c>
      <c r="M258" s="872"/>
      <c r="N258" s="873">
        <f t="shared" si="27"/>
        <v>0</v>
      </c>
      <c r="O258" s="793"/>
    </row>
    <row r="259" spans="1:15" ht="14.15" customHeight="1">
      <c r="A259" s="793"/>
      <c r="B259" s="880"/>
      <c r="C259" s="864" t="s">
        <v>439</v>
      </c>
      <c r="D259" s="855"/>
      <c r="E259" s="856"/>
      <c r="F259" s="865" t="str">
        <f t="shared" si="22"/>
        <v xml:space="preserve"> </v>
      </c>
      <c r="G259" s="866"/>
      <c r="H259" s="867" t="str">
        <f t="shared" si="23"/>
        <v xml:space="preserve"> </v>
      </c>
      <c r="I259" s="868" t="str">
        <f t="shared" si="24"/>
        <v xml:space="preserve"> </v>
      </c>
      <c r="J259" s="869" t="str">
        <f t="shared" si="28"/>
        <v xml:space="preserve"> </v>
      </c>
      <c r="K259" s="870" t="str">
        <f t="shared" si="25"/>
        <v xml:space="preserve"> </v>
      </c>
      <c r="L259" s="871" t="str">
        <f t="shared" si="26"/>
        <v xml:space="preserve"> </v>
      </c>
      <c r="M259" s="872"/>
      <c r="N259" s="873">
        <f t="shared" si="27"/>
        <v>0</v>
      </c>
      <c r="O259" s="793"/>
    </row>
    <row r="260" spans="1:15" ht="14.15" customHeight="1">
      <c r="A260" s="793"/>
      <c r="B260" s="880"/>
      <c r="C260" s="864" t="s">
        <v>440</v>
      </c>
      <c r="D260" s="855"/>
      <c r="E260" s="856"/>
      <c r="F260" s="865" t="str">
        <f t="shared" si="22"/>
        <v xml:space="preserve"> </v>
      </c>
      <c r="G260" s="866"/>
      <c r="H260" s="867" t="str">
        <f t="shared" si="23"/>
        <v xml:space="preserve"> </v>
      </c>
      <c r="I260" s="868" t="str">
        <f t="shared" si="24"/>
        <v xml:space="preserve"> </v>
      </c>
      <c r="J260" s="869" t="str">
        <f t="shared" si="28"/>
        <v xml:space="preserve"> </v>
      </c>
      <c r="K260" s="870" t="str">
        <f t="shared" si="25"/>
        <v xml:space="preserve"> </v>
      </c>
      <c r="L260" s="871" t="str">
        <f t="shared" si="26"/>
        <v xml:space="preserve"> </v>
      </c>
      <c r="M260" s="872"/>
      <c r="N260" s="873">
        <f t="shared" si="27"/>
        <v>0</v>
      </c>
      <c r="O260" s="793"/>
    </row>
    <row r="261" spans="1:15" ht="14.15" customHeight="1">
      <c r="A261" s="793"/>
      <c r="B261" s="880"/>
      <c r="C261" s="864" t="s">
        <v>441</v>
      </c>
      <c r="D261" s="855"/>
      <c r="E261" s="856"/>
      <c r="F261" s="865" t="str">
        <f t="shared" si="22"/>
        <v xml:space="preserve"> </v>
      </c>
      <c r="G261" s="866"/>
      <c r="H261" s="867" t="str">
        <f t="shared" si="23"/>
        <v xml:space="preserve"> </v>
      </c>
      <c r="I261" s="868" t="str">
        <f t="shared" si="24"/>
        <v xml:space="preserve"> </v>
      </c>
      <c r="J261" s="869" t="str">
        <f t="shared" si="28"/>
        <v xml:space="preserve"> </v>
      </c>
      <c r="K261" s="870" t="str">
        <f t="shared" si="25"/>
        <v xml:space="preserve"> </v>
      </c>
      <c r="L261" s="871" t="str">
        <f t="shared" si="26"/>
        <v xml:space="preserve"> </v>
      </c>
      <c r="M261" s="872"/>
      <c r="N261" s="873">
        <f t="shared" si="27"/>
        <v>0</v>
      </c>
      <c r="O261" s="793"/>
    </row>
    <row r="262" spans="1:15" ht="14.15" customHeight="1">
      <c r="A262" s="793"/>
      <c r="B262" s="880"/>
      <c r="C262" s="864" t="s">
        <v>442</v>
      </c>
      <c r="D262" s="855"/>
      <c r="E262" s="856"/>
      <c r="F262" s="865" t="str">
        <f t="shared" si="22"/>
        <v xml:space="preserve"> </v>
      </c>
      <c r="G262" s="866"/>
      <c r="H262" s="867" t="str">
        <f t="shared" si="23"/>
        <v xml:space="preserve"> </v>
      </c>
      <c r="I262" s="868" t="str">
        <f t="shared" si="24"/>
        <v xml:space="preserve"> </v>
      </c>
      <c r="J262" s="869" t="str">
        <f t="shared" si="28"/>
        <v xml:space="preserve"> </v>
      </c>
      <c r="K262" s="870" t="str">
        <f t="shared" si="25"/>
        <v xml:space="preserve"> </v>
      </c>
      <c r="L262" s="871" t="str">
        <f t="shared" si="26"/>
        <v xml:space="preserve"> </v>
      </c>
      <c r="M262" s="872"/>
      <c r="N262" s="873">
        <f t="shared" si="27"/>
        <v>0</v>
      </c>
      <c r="O262" s="793"/>
    </row>
    <row r="263" spans="1:15" ht="14.15" customHeight="1">
      <c r="A263" s="793"/>
      <c r="B263" s="881"/>
      <c r="C263" s="864" t="s">
        <v>443</v>
      </c>
      <c r="D263" s="855"/>
      <c r="E263" s="856"/>
      <c r="F263" s="865" t="str">
        <f t="shared" si="22"/>
        <v xml:space="preserve"> </v>
      </c>
      <c r="G263" s="866"/>
      <c r="H263" s="867" t="str">
        <f t="shared" si="23"/>
        <v xml:space="preserve"> </v>
      </c>
      <c r="I263" s="868" t="str">
        <f t="shared" si="24"/>
        <v xml:space="preserve"> </v>
      </c>
      <c r="J263" s="869" t="str">
        <f t="shared" si="28"/>
        <v xml:space="preserve"> </v>
      </c>
      <c r="K263" s="870" t="str">
        <f t="shared" si="25"/>
        <v xml:space="preserve"> </v>
      </c>
      <c r="L263" s="871" t="str">
        <f t="shared" si="26"/>
        <v xml:space="preserve"> </v>
      </c>
      <c r="M263" s="872"/>
      <c r="N263" s="873">
        <f t="shared" si="27"/>
        <v>0</v>
      </c>
      <c r="O263" s="793"/>
    </row>
    <row r="264" spans="1:15" ht="14.15" customHeight="1">
      <c r="A264" s="793"/>
      <c r="B264" s="882"/>
      <c r="C264" s="864" t="s">
        <v>444</v>
      </c>
      <c r="D264" s="855"/>
      <c r="E264" s="856"/>
      <c r="F264" s="865" t="str">
        <f t="shared" si="22"/>
        <v xml:space="preserve"> </v>
      </c>
      <c r="G264" s="866"/>
      <c r="H264" s="867" t="str">
        <f t="shared" si="23"/>
        <v xml:space="preserve"> </v>
      </c>
      <c r="I264" s="868" t="str">
        <f t="shared" si="24"/>
        <v xml:space="preserve"> </v>
      </c>
      <c r="J264" s="869" t="str">
        <f t="shared" si="28"/>
        <v xml:space="preserve"> </v>
      </c>
      <c r="K264" s="870" t="str">
        <f t="shared" si="25"/>
        <v xml:space="preserve"> </v>
      </c>
      <c r="L264" s="871" t="str">
        <f t="shared" si="26"/>
        <v xml:space="preserve"> </v>
      </c>
      <c r="M264" s="872"/>
      <c r="N264" s="873">
        <f t="shared" si="27"/>
        <v>0</v>
      </c>
      <c r="O264" s="793"/>
    </row>
    <row r="265" spans="1:15" ht="14.15" customHeight="1">
      <c r="A265" s="793"/>
      <c r="B265" s="883"/>
      <c r="C265" s="864" t="s">
        <v>445</v>
      </c>
      <c r="D265" s="855"/>
      <c r="E265" s="856"/>
      <c r="F265" s="865" t="str">
        <f t="shared" si="22"/>
        <v xml:space="preserve"> </v>
      </c>
      <c r="G265" s="866"/>
      <c r="H265" s="867" t="str">
        <f t="shared" si="23"/>
        <v xml:space="preserve"> </v>
      </c>
      <c r="I265" s="868" t="str">
        <f t="shared" si="24"/>
        <v xml:space="preserve"> </v>
      </c>
      <c r="J265" s="869" t="str">
        <f t="shared" si="28"/>
        <v xml:space="preserve"> </v>
      </c>
      <c r="K265" s="870" t="str">
        <f t="shared" si="25"/>
        <v xml:space="preserve"> </v>
      </c>
      <c r="L265" s="871" t="str">
        <f t="shared" si="26"/>
        <v xml:space="preserve"> </v>
      </c>
      <c r="M265" s="872"/>
      <c r="N265" s="873">
        <f t="shared" si="27"/>
        <v>0</v>
      </c>
      <c r="O265" s="793"/>
    </row>
    <row r="266" spans="1:15" ht="14.15" customHeight="1">
      <c r="A266" s="793"/>
      <c r="B266" s="883"/>
      <c r="C266" s="864" t="s">
        <v>446</v>
      </c>
      <c r="D266" s="855"/>
      <c r="E266" s="856"/>
      <c r="F266" s="865" t="str">
        <f t="shared" si="22"/>
        <v xml:space="preserve"> </v>
      </c>
      <c r="G266" s="866"/>
      <c r="H266" s="867" t="str">
        <f t="shared" si="23"/>
        <v xml:space="preserve"> </v>
      </c>
      <c r="I266" s="868" t="str">
        <f t="shared" si="24"/>
        <v xml:space="preserve"> </v>
      </c>
      <c r="J266" s="869" t="str">
        <f t="shared" si="28"/>
        <v xml:space="preserve"> </v>
      </c>
      <c r="K266" s="870" t="str">
        <f t="shared" si="25"/>
        <v xml:space="preserve"> </v>
      </c>
      <c r="L266" s="871" t="str">
        <f t="shared" si="26"/>
        <v xml:space="preserve"> </v>
      </c>
      <c r="M266" s="872"/>
      <c r="N266" s="873">
        <f t="shared" si="27"/>
        <v>0</v>
      </c>
      <c r="O266" s="793"/>
    </row>
    <row r="267" spans="1:15" ht="14.15" customHeight="1">
      <c r="A267" s="793"/>
      <c r="B267" s="883"/>
      <c r="C267" s="864" t="s">
        <v>447</v>
      </c>
      <c r="D267" s="855"/>
      <c r="E267" s="856"/>
      <c r="F267" s="865" t="str">
        <f t="shared" si="22"/>
        <v xml:space="preserve"> </v>
      </c>
      <c r="G267" s="866"/>
      <c r="H267" s="867" t="str">
        <f t="shared" si="23"/>
        <v xml:space="preserve"> </v>
      </c>
      <c r="I267" s="868" t="str">
        <f t="shared" si="24"/>
        <v xml:space="preserve"> </v>
      </c>
      <c r="J267" s="869" t="str">
        <f t="shared" si="28"/>
        <v xml:space="preserve"> </v>
      </c>
      <c r="K267" s="870" t="str">
        <f t="shared" si="25"/>
        <v xml:space="preserve"> </v>
      </c>
      <c r="L267" s="871" t="str">
        <f t="shared" si="26"/>
        <v xml:space="preserve"> </v>
      </c>
      <c r="M267" s="872"/>
      <c r="N267" s="873">
        <f t="shared" si="27"/>
        <v>0</v>
      </c>
      <c r="O267" s="793"/>
    </row>
    <row r="268" spans="1:15" ht="14.15" customHeight="1">
      <c r="A268" s="793"/>
      <c r="B268" s="883"/>
      <c r="C268" s="864" t="s">
        <v>448</v>
      </c>
      <c r="D268" s="855"/>
      <c r="E268" s="856"/>
      <c r="F268" s="865" t="str">
        <f t="shared" si="22"/>
        <v xml:space="preserve"> </v>
      </c>
      <c r="G268" s="866"/>
      <c r="H268" s="867" t="str">
        <f t="shared" si="23"/>
        <v xml:space="preserve"> </v>
      </c>
      <c r="I268" s="868" t="str">
        <f t="shared" si="24"/>
        <v xml:space="preserve"> </v>
      </c>
      <c r="J268" s="869" t="str">
        <f t="shared" si="28"/>
        <v xml:space="preserve"> </v>
      </c>
      <c r="K268" s="870" t="str">
        <f t="shared" si="25"/>
        <v xml:space="preserve"> </v>
      </c>
      <c r="L268" s="871" t="str">
        <f t="shared" si="26"/>
        <v xml:space="preserve"> </v>
      </c>
      <c r="M268" s="872"/>
      <c r="N268" s="873">
        <f t="shared" si="27"/>
        <v>0</v>
      </c>
      <c r="O268" s="793"/>
    </row>
    <row r="269" spans="1:15" ht="14.15" customHeight="1">
      <c r="A269" s="793"/>
      <c r="B269" s="883"/>
      <c r="C269" s="864" t="s">
        <v>449</v>
      </c>
      <c r="D269" s="855"/>
      <c r="E269" s="856"/>
      <c r="F269" s="865" t="str">
        <f t="shared" si="22"/>
        <v xml:space="preserve"> </v>
      </c>
      <c r="G269" s="866"/>
      <c r="H269" s="867" t="str">
        <f t="shared" si="23"/>
        <v xml:space="preserve"> </v>
      </c>
      <c r="I269" s="868" t="str">
        <f t="shared" si="24"/>
        <v xml:space="preserve"> </v>
      </c>
      <c r="J269" s="869" t="str">
        <f t="shared" si="28"/>
        <v xml:space="preserve"> </v>
      </c>
      <c r="K269" s="870" t="str">
        <f t="shared" si="25"/>
        <v xml:space="preserve"> </v>
      </c>
      <c r="L269" s="871" t="str">
        <f t="shared" si="26"/>
        <v xml:space="preserve"> </v>
      </c>
      <c r="M269" s="872"/>
      <c r="N269" s="873">
        <f t="shared" si="27"/>
        <v>0</v>
      </c>
      <c r="O269" s="793"/>
    </row>
    <row r="270" spans="1:15" ht="14.15" customHeight="1">
      <c r="A270" s="793"/>
      <c r="B270" s="883"/>
      <c r="C270" s="864" t="s">
        <v>450</v>
      </c>
      <c r="D270" s="855"/>
      <c r="E270" s="856"/>
      <c r="F270" s="865" t="str">
        <f t="shared" si="22"/>
        <v xml:space="preserve"> </v>
      </c>
      <c r="G270" s="866"/>
      <c r="H270" s="867" t="str">
        <f t="shared" si="23"/>
        <v xml:space="preserve"> </v>
      </c>
      <c r="I270" s="868" t="str">
        <f t="shared" si="24"/>
        <v xml:space="preserve"> </v>
      </c>
      <c r="J270" s="869" t="str">
        <f t="shared" si="28"/>
        <v xml:space="preserve"> </v>
      </c>
      <c r="K270" s="870" t="str">
        <f t="shared" si="25"/>
        <v xml:space="preserve"> </v>
      </c>
      <c r="L270" s="871" t="str">
        <f t="shared" si="26"/>
        <v xml:space="preserve"> </v>
      </c>
      <c r="M270" s="872"/>
      <c r="N270" s="873">
        <f t="shared" si="27"/>
        <v>0</v>
      </c>
      <c r="O270" s="793"/>
    </row>
    <row r="271" spans="1:15" ht="14.15" customHeight="1">
      <c r="A271" s="793"/>
      <c r="B271" s="883"/>
      <c r="C271" s="864" t="s">
        <v>451</v>
      </c>
      <c r="D271" s="855"/>
      <c r="E271" s="856"/>
      <c r="F271" s="865" t="str">
        <f t="shared" si="22"/>
        <v xml:space="preserve"> </v>
      </c>
      <c r="G271" s="866"/>
      <c r="H271" s="867" t="str">
        <f t="shared" si="23"/>
        <v xml:space="preserve"> </v>
      </c>
      <c r="I271" s="868" t="str">
        <f t="shared" si="24"/>
        <v xml:space="preserve"> </v>
      </c>
      <c r="J271" s="869" t="str">
        <f t="shared" si="28"/>
        <v xml:space="preserve"> </v>
      </c>
      <c r="K271" s="870" t="str">
        <f t="shared" si="25"/>
        <v xml:space="preserve"> </v>
      </c>
      <c r="L271" s="871" t="str">
        <f t="shared" si="26"/>
        <v xml:space="preserve"> </v>
      </c>
      <c r="M271" s="872"/>
      <c r="N271" s="873">
        <f t="shared" si="27"/>
        <v>0</v>
      </c>
      <c r="O271" s="793"/>
    </row>
    <row r="272" spans="1:15" ht="14.15" customHeight="1">
      <c r="A272" s="793"/>
      <c r="B272" s="883"/>
      <c r="C272" s="864" t="s">
        <v>452</v>
      </c>
      <c r="D272" s="855"/>
      <c r="E272" s="856"/>
      <c r="F272" s="865" t="str">
        <f t="shared" si="22"/>
        <v xml:space="preserve"> </v>
      </c>
      <c r="G272" s="866"/>
      <c r="H272" s="867" t="str">
        <f t="shared" si="23"/>
        <v xml:space="preserve"> </v>
      </c>
      <c r="I272" s="868" t="str">
        <f t="shared" si="24"/>
        <v xml:space="preserve"> </v>
      </c>
      <c r="J272" s="869" t="str">
        <f t="shared" si="28"/>
        <v xml:space="preserve"> </v>
      </c>
      <c r="K272" s="870" t="str">
        <f t="shared" si="25"/>
        <v xml:space="preserve"> </v>
      </c>
      <c r="L272" s="871" t="str">
        <f t="shared" si="26"/>
        <v xml:space="preserve"> </v>
      </c>
      <c r="M272" s="872"/>
      <c r="N272" s="873">
        <f t="shared" si="27"/>
        <v>0</v>
      </c>
      <c r="O272" s="793"/>
    </row>
    <row r="273" spans="1:15" ht="14.15" customHeight="1">
      <c r="A273" s="793"/>
      <c r="B273" s="1634" t="str">
        <f>IF(ISBLANK(H7)," ",H7)</f>
        <v xml:space="preserve"> </v>
      </c>
      <c r="C273" s="864" t="s">
        <v>453</v>
      </c>
      <c r="D273" s="855"/>
      <c r="E273" s="856"/>
      <c r="F273" s="865" t="str">
        <f t="shared" si="22"/>
        <v xml:space="preserve"> </v>
      </c>
      <c r="G273" s="866"/>
      <c r="H273" s="867" t="str">
        <f t="shared" si="23"/>
        <v xml:space="preserve"> </v>
      </c>
      <c r="I273" s="868" t="str">
        <f t="shared" si="24"/>
        <v xml:space="preserve"> </v>
      </c>
      <c r="J273" s="869" t="str">
        <f t="shared" si="28"/>
        <v xml:space="preserve"> </v>
      </c>
      <c r="K273" s="870" t="str">
        <f t="shared" si="25"/>
        <v xml:space="preserve"> </v>
      </c>
      <c r="L273" s="871" t="str">
        <f t="shared" si="26"/>
        <v xml:space="preserve"> </v>
      </c>
      <c r="M273" s="872"/>
      <c r="N273" s="873">
        <f t="shared" si="27"/>
        <v>0</v>
      </c>
      <c r="O273" s="793"/>
    </row>
    <row r="274" spans="1:15" ht="14.15" customHeight="1">
      <c r="A274" s="793"/>
      <c r="B274" s="1634"/>
      <c r="C274" s="864" t="s">
        <v>454</v>
      </c>
      <c r="D274" s="855"/>
      <c r="E274" s="856"/>
      <c r="F274" s="865" t="str">
        <f t="shared" si="22"/>
        <v xml:space="preserve"> </v>
      </c>
      <c r="G274" s="866"/>
      <c r="H274" s="867" t="str">
        <f t="shared" si="23"/>
        <v xml:space="preserve"> </v>
      </c>
      <c r="I274" s="868" t="str">
        <f t="shared" si="24"/>
        <v xml:space="preserve"> </v>
      </c>
      <c r="J274" s="869" t="str">
        <f t="shared" si="28"/>
        <v xml:space="preserve"> </v>
      </c>
      <c r="K274" s="870" t="str">
        <f t="shared" si="25"/>
        <v xml:space="preserve"> </v>
      </c>
      <c r="L274" s="871" t="str">
        <f t="shared" si="26"/>
        <v xml:space="preserve"> </v>
      </c>
      <c r="M274" s="872"/>
      <c r="N274" s="873">
        <f t="shared" si="27"/>
        <v>0</v>
      </c>
      <c r="O274" s="793"/>
    </row>
    <row r="275" spans="1:15" ht="14.15" customHeight="1">
      <c r="A275" s="793"/>
      <c r="B275" s="1634"/>
      <c r="C275" s="864" t="s">
        <v>455</v>
      </c>
      <c r="D275" s="855"/>
      <c r="E275" s="856"/>
      <c r="F275" s="865" t="str">
        <f t="shared" si="22"/>
        <v xml:space="preserve"> </v>
      </c>
      <c r="G275" s="866"/>
      <c r="H275" s="867" t="str">
        <f t="shared" si="23"/>
        <v xml:space="preserve"> </v>
      </c>
      <c r="I275" s="868" t="str">
        <f t="shared" si="24"/>
        <v xml:space="preserve"> </v>
      </c>
      <c r="J275" s="869" t="str">
        <f t="shared" si="28"/>
        <v xml:space="preserve"> </v>
      </c>
      <c r="K275" s="870" t="str">
        <f t="shared" si="25"/>
        <v xml:space="preserve"> </v>
      </c>
      <c r="L275" s="871" t="str">
        <f t="shared" si="26"/>
        <v xml:space="preserve"> </v>
      </c>
      <c r="M275" s="872"/>
      <c r="N275" s="873">
        <f t="shared" si="27"/>
        <v>0</v>
      </c>
      <c r="O275" s="793"/>
    </row>
    <row r="276" spans="1:15" ht="14.15" customHeight="1">
      <c r="A276" s="793"/>
      <c r="B276" s="1634"/>
      <c r="C276" s="864" t="s">
        <v>456</v>
      </c>
      <c r="D276" s="855"/>
      <c r="E276" s="856"/>
      <c r="F276" s="865" t="str">
        <f t="shared" si="22"/>
        <v xml:space="preserve"> </v>
      </c>
      <c r="G276" s="866"/>
      <c r="H276" s="867" t="str">
        <f t="shared" si="23"/>
        <v xml:space="preserve"> </v>
      </c>
      <c r="I276" s="868" t="str">
        <f t="shared" si="24"/>
        <v xml:space="preserve"> </v>
      </c>
      <c r="J276" s="869" t="str">
        <f t="shared" si="28"/>
        <v xml:space="preserve"> </v>
      </c>
      <c r="K276" s="870" t="str">
        <f t="shared" si="25"/>
        <v xml:space="preserve"> </v>
      </c>
      <c r="L276" s="871" t="str">
        <f t="shared" si="26"/>
        <v xml:space="preserve"> </v>
      </c>
      <c r="M276" s="872"/>
      <c r="N276" s="873">
        <f t="shared" si="27"/>
        <v>0</v>
      </c>
      <c r="O276" s="793"/>
    </row>
    <row r="277" spans="1:15" ht="14.15" customHeight="1">
      <c r="A277" s="793"/>
      <c r="B277" s="1633" t="s">
        <v>71</v>
      </c>
      <c r="C277" s="864" t="s">
        <v>457</v>
      </c>
      <c r="D277" s="855"/>
      <c r="E277" s="856"/>
      <c r="F277" s="865" t="str">
        <f t="shared" si="22"/>
        <v xml:space="preserve"> </v>
      </c>
      <c r="G277" s="866"/>
      <c r="H277" s="867" t="str">
        <f t="shared" si="23"/>
        <v xml:space="preserve"> </v>
      </c>
      <c r="I277" s="868" t="str">
        <f t="shared" si="24"/>
        <v xml:space="preserve"> </v>
      </c>
      <c r="J277" s="869" t="str">
        <f t="shared" si="28"/>
        <v xml:space="preserve"> </v>
      </c>
      <c r="K277" s="870" t="str">
        <f t="shared" si="25"/>
        <v xml:space="preserve"> </v>
      </c>
      <c r="L277" s="871" t="str">
        <f t="shared" si="26"/>
        <v xml:space="preserve"> </v>
      </c>
      <c r="M277" s="872"/>
      <c r="N277" s="873">
        <f t="shared" si="27"/>
        <v>0</v>
      </c>
      <c r="O277" s="793"/>
    </row>
    <row r="278" spans="1:15" ht="14.15" customHeight="1">
      <c r="A278" s="793"/>
      <c r="B278" s="1633"/>
      <c r="C278" s="864" t="s">
        <v>458</v>
      </c>
      <c r="D278" s="855"/>
      <c r="E278" s="856"/>
      <c r="F278" s="865" t="str">
        <f t="shared" si="22"/>
        <v xml:space="preserve"> </v>
      </c>
      <c r="G278" s="866"/>
      <c r="H278" s="867" t="str">
        <f t="shared" si="23"/>
        <v xml:space="preserve"> </v>
      </c>
      <c r="I278" s="868" t="str">
        <f t="shared" si="24"/>
        <v xml:space="preserve"> </v>
      </c>
      <c r="J278" s="869" t="str">
        <f t="shared" si="28"/>
        <v xml:space="preserve"> </v>
      </c>
      <c r="K278" s="870" t="str">
        <f t="shared" si="25"/>
        <v xml:space="preserve"> </v>
      </c>
      <c r="L278" s="871" t="str">
        <f t="shared" si="26"/>
        <v xml:space="preserve"> </v>
      </c>
      <c r="M278" s="872"/>
      <c r="N278" s="873">
        <f t="shared" si="27"/>
        <v>0</v>
      </c>
      <c r="O278" s="793"/>
    </row>
    <row r="279" spans="1:15" ht="14.15" customHeight="1">
      <c r="A279" s="793"/>
      <c r="B279" s="1633"/>
      <c r="C279" s="864" t="s">
        <v>459</v>
      </c>
      <c r="D279" s="855"/>
      <c r="E279" s="856"/>
      <c r="F279" s="865" t="str">
        <f t="shared" si="22"/>
        <v xml:space="preserve"> </v>
      </c>
      <c r="G279" s="866"/>
      <c r="H279" s="867" t="str">
        <f t="shared" si="23"/>
        <v xml:space="preserve"> </v>
      </c>
      <c r="I279" s="868" t="str">
        <f t="shared" si="24"/>
        <v xml:space="preserve"> </v>
      </c>
      <c r="J279" s="869" t="str">
        <f t="shared" si="28"/>
        <v xml:space="preserve"> </v>
      </c>
      <c r="K279" s="870" t="str">
        <f t="shared" si="25"/>
        <v xml:space="preserve"> </v>
      </c>
      <c r="L279" s="871" t="str">
        <f t="shared" si="26"/>
        <v xml:space="preserve"> </v>
      </c>
      <c r="M279" s="872"/>
      <c r="N279" s="873">
        <f t="shared" si="27"/>
        <v>0</v>
      </c>
      <c r="O279" s="793"/>
    </row>
    <row r="280" spans="1:15" ht="14.15" customHeight="1">
      <c r="A280" s="793"/>
      <c r="B280" s="1633"/>
      <c r="C280" s="864" t="s">
        <v>460</v>
      </c>
      <c r="D280" s="855"/>
      <c r="E280" s="856"/>
      <c r="F280" s="865" t="str">
        <f t="shared" si="22"/>
        <v xml:space="preserve"> </v>
      </c>
      <c r="G280" s="866"/>
      <c r="H280" s="867" t="str">
        <f t="shared" si="23"/>
        <v xml:space="preserve"> </v>
      </c>
      <c r="I280" s="868" t="str">
        <f t="shared" si="24"/>
        <v xml:space="preserve"> </v>
      </c>
      <c r="J280" s="869" t="str">
        <f t="shared" si="28"/>
        <v xml:space="preserve"> </v>
      </c>
      <c r="K280" s="870" t="str">
        <f t="shared" si="25"/>
        <v xml:space="preserve"> </v>
      </c>
      <c r="L280" s="871" t="str">
        <f t="shared" si="26"/>
        <v xml:space="preserve"> </v>
      </c>
      <c r="M280" s="872"/>
      <c r="N280" s="873">
        <f t="shared" si="27"/>
        <v>0</v>
      </c>
      <c r="O280" s="793"/>
    </row>
    <row r="281" spans="1:15" ht="14.15" customHeight="1">
      <c r="A281" s="793"/>
      <c r="B281" s="1633"/>
      <c r="C281" s="864" t="s">
        <v>461</v>
      </c>
      <c r="D281" s="855"/>
      <c r="E281" s="856"/>
      <c r="F281" s="865" t="str">
        <f t="shared" si="22"/>
        <v xml:space="preserve"> </v>
      </c>
      <c r="G281" s="866"/>
      <c r="H281" s="867" t="str">
        <f t="shared" si="23"/>
        <v xml:space="preserve"> </v>
      </c>
      <c r="I281" s="868" t="str">
        <f t="shared" si="24"/>
        <v xml:space="preserve"> </v>
      </c>
      <c r="J281" s="869" t="str">
        <f t="shared" si="28"/>
        <v xml:space="preserve"> </v>
      </c>
      <c r="K281" s="870" t="str">
        <f t="shared" si="25"/>
        <v xml:space="preserve"> </v>
      </c>
      <c r="L281" s="871" t="str">
        <f t="shared" si="26"/>
        <v xml:space="preserve"> </v>
      </c>
      <c r="M281" s="872"/>
      <c r="N281" s="873">
        <f t="shared" si="27"/>
        <v>0</v>
      </c>
      <c r="O281" s="793"/>
    </row>
    <row r="282" spans="1:15" ht="14.15" customHeight="1">
      <c r="A282" s="793"/>
      <c r="B282" s="1633"/>
      <c r="C282" s="864" t="s">
        <v>462</v>
      </c>
      <c r="D282" s="855"/>
      <c r="E282" s="856"/>
      <c r="F282" s="865" t="str">
        <f t="shared" si="22"/>
        <v xml:space="preserve"> </v>
      </c>
      <c r="G282" s="866"/>
      <c r="H282" s="867" t="str">
        <f t="shared" si="23"/>
        <v xml:space="preserve"> </v>
      </c>
      <c r="I282" s="868" t="str">
        <f t="shared" si="24"/>
        <v xml:space="preserve"> </v>
      </c>
      <c r="J282" s="869" t="str">
        <f t="shared" si="28"/>
        <v xml:space="preserve"> </v>
      </c>
      <c r="K282" s="870" t="str">
        <f t="shared" si="25"/>
        <v xml:space="preserve"> </v>
      </c>
      <c r="L282" s="871" t="str">
        <f t="shared" si="26"/>
        <v xml:space="preserve"> </v>
      </c>
      <c r="M282" s="872"/>
      <c r="N282" s="873">
        <f t="shared" si="27"/>
        <v>0</v>
      </c>
      <c r="O282" s="793"/>
    </row>
    <row r="283" spans="1:15" ht="14.15" customHeight="1">
      <c r="A283" s="793"/>
      <c r="B283" s="883"/>
      <c r="C283" s="864" t="s">
        <v>463</v>
      </c>
      <c r="D283" s="855"/>
      <c r="E283" s="856"/>
      <c r="F283" s="865" t="str">
        <f t="shared" si="22"/>
        <v xml:space="preserve"> </v>
      </c>
      <c r="G283" s="866"/>
      <c r="H283" s="867" t="str">
        <f t="shared" si="23"/>
        <v xml:space="preserve"> </v>
      </c>
      <c r="I283" s="868" t="str">
        <f t="shared" si="24"/>
        <v xml:space="preserve"> </v>
      </c>
      <c r="J283" s="869" t="str">
        <f t="shared" si="28"/>
        <v xml:space="preserve"> </v>
      </c>
      <c r="K283" s="870" t="str">
        <f t="shared" si="25"/>
        <v xml:space="preserve"> </v>
      </c>
      <c r="L283" s="871" t="str">
        <f t="shared" si="26"/>
        <v xml:space="preserve"> </v>
      </c>
      <c r="M283" s="872"/>
      <c r="N283" s="873">
        <f t="shared" si="27"/>
        <v>0</v>
      </c>
      <c r="O283" s="793"/>
    </row>
    <row r="284" spans="1:15" ht="14.15" customHeight="1">
      <c r="A284" s="793"/>
      <c r="B284" s="883"/>
      <c r="C284" s="864" t="s">
        <v>464</v>
      </c>
      <c r="D284" s="855"/>
      <c r="E284" s="856"/>
      <c r="F284" s="865" t="str">
        <f t="shared" si="22"/>
        <v xml:space="preserve"> </v>
      </c>
      <c r="G284" s="866"/>
      <c r="H284" s="867" t="str">
        <f t="shared" si="23"/>
        <v xml:space="preserve"> </v>
      </c>
      <c r="I284" s="868" t="str">
        <f t="shared" si="24"/>
        <v xml:space="preserve"> </v>
      </c>
      <c r="J284" s="869" t="str">
        <f t="shared" si="28"/>
        <v xml:space="preserve"> </v>
      </c>
      <c r="K284" s="870" t="str">
        <f t="shared" si="25"/>
        <v xml:space="preserve"> </v>
      </c>
      <c r="L284" s="871" t="str">
        <f t="shared" si="26"/>
        <v xml:space="preserve"> </v>
      </c>
      <c r="M284" s="872"/>
      <c r="N284" s="873">
        <f t="shared" si="27"/>
        <v>0</v>
      </c>
      <c r="O284" s="793"/>
    </row>
    <row r="285" spans="1:15" ht="14.15" customHeight="1">
      <c r="A285" s="793"/>
      <c r="B285" s="883"/>
      <c r="C285" s="864" t="s">
        <v>465</v>
      </c>
      <c r="D285" s="855"/>
      <c r="E285" s="856"/>
      <c r="F285" s="865" t="str">
        <f t="shared" si="22"/>
        <v xml:space="preserve"> </v>
      </c>
      <c r="G285" s="866"/>
      <c r="H285" s="867" t="str">
        <f t="shared" si="23"/>
        <v xml:space="preserve"> </v>
      </c>
      <c r="I285" s="868" t="str">
        <f t="shared" si="24"/>
        <v xml:space="preserve"> </v>
      </c>
      <c r="J285" s="869" t="str">
        <f t="shared" si="28"/>
        <v xml:space="preserve"> </v>
      </c>
      <c r="K285" s="870" t="str">
        <f t="shared" si="25"/>
        <v xml:space="preserve"> </v>
      </c>
      <c r="L285" s="871" t="str">
        <f t="shared" si="26"/>
        <v xml:space="preserve"> </v>
      </c>
      <c r="M285" s="872"/>
      <c r="N285" s="873">
        <f t="shared" si="27"/>
        <v>0</v>
      </c>
      <c r="O285" s="793"/>
    </row>
    <row r="286" spans="1:15" ht="14.15" customHeight="1">
      <c r="A286" s="793"/>
      <c r="B286" s="883"/>
      <c r="C286" s="864" t="s">
        <v>466</v>
      </c>
      <c r="D286" s="855"/>
      <c r="E286" s="856"/>
      <c r="F286" s="865" t="str">
        <f t="shared" si="22"/>
        <v xml:space="preserve"> </v>
      </c>
      <c r="G286" s="866"/>
      <c r="H286" s="867" t="str">
        <f t="shared" si="23"/>
        <v xml:space="preserve"> </v>
      </c>
      <c r="I286" s="868" t="str">
        <f t="shared" si="24"/>
        <v xml:space="preserve"> </v>
      </c>
      <c r="J286" s="869" t="str">
        <f t="shared" si="28"/>
        <v xml:space="preserve"> </v>
      </c>
      <c r="K286" s="870" t="str">
        <f t="shared" si="25"/>
        <v xml:space="preserve"> </v>
      </c>
      <c r="L286" s="871" t="str">
        <f t="shared" si="26"/>
        <v xml:space="preserve"> </v>
      </c>
      <c r="M286" s="872"/>
      <c r="N286" s="873">
        <f t="shared" si="27"/>
        <v>0</v>
      </c>
      <c r="O286" s="793"/>
    </row>
    <row r="287" spans="1:15" ht="14.15" customHeight="1">
      <c r="A287" s="793"/>
      <c r="B287" s="883"/>
      <c r="C287" s="864" t="s">
        <v>467</v>
      </c>
      <c r="D287" s="855"/>
      <c r="E287" s="856"/>
      <c r="F287" s="865" t="str">
        <f t="shared" si="22"/>
        <v xml:space="preserve"> </v>
      </c>
      <c r="G287" s="866"/>
      <c r="H287" s="867" t="str">
        <f t="shared" si="23"/>
        <v xml:space="preserve"> </v>
      </c>
      <c r="I287" s="868" t="str">
        <f t="shared" si="24"/>
        <v xml:space="preserve"> </v>
      </c>
      <c r="J287" s="869" t="str">
        <f t="shared" si="28"/>
        <v xml:space="preserve"> </v>
      </c>
      <c r="K287" s="870" t="str">
        <f t="shared" si="25"/>
        <v xml:space="preserve"> </v>
      </c>
      <c r="L287" s="871" t="str">
        <f t="shared" si="26"/>
        <v xml:space="preserve"> </v>
      </c>
      <c r="M287" s="872"/>
      <c r="N287" s="873">
        <f t="shared" si="27"/>
        <v>0</v>
      </c>
      <c r="O287" s="793"/>
    </row>
    <row r="288" spans="1:15" ht="14.15" customHeight="1">
      <c r="A288" s="793"/>
      <c r="B288" s="883"/>
      <c r="C288" s="864" t="s">
        <v>468</v>
      </c>
      <c r="D288" s="855"/>
      <c r="E288" s="856"/>
      <c r="F288" s="865" t="str">
        <f t="shared" si="22"/>
        <v xml:space="preserve"> </v>
      </c>
      <c r="G288" s="866"/>
      <c r="H288" s="867" t="str">
        <f t="shared" si="23"/>
        <v xml:space="preserve"> </v>
      </c>
      <c r="I288" s="868" t="str">
        <f t="shared" si="24"/>
        <v xml:space="preserve"> </v>
      </c>
      <c r="J288" s="869" t="str">
        <f t="shared" si="28"/>
        <v xml:space="preserve"> </v>
      </c>
      <c r="K288" s="870" t="str">
        <f t="shared" si="25"/>
        <v xml:space="preserve"> </v>
      </c>
      <c r="L288" s="871" t="str">
        <f t="shared" si="26"/>
        <v xml:space="preserve"> </v>
      </c>
      <c r="M288" s="872"/>
      <c r="N288" s="873">
        <f t="shared" si="27"/>
        <v>0</v>
      </c>
      <c r="O288" s="793"/>
    </row>
    <row r="289" spans="1:15" ht="14.15" customHeight="1">
      <c r="A289" s="793"/>
      <c r="B289" s="883"/>
      <c r="C289" s="864" t="s">
        <v>469</v>
      </c>
      <c r="D289" s="855"/>
      <c r="E289" s="856"/>
      <c r="F289" s="865" t="str">
        <f t="shared" si="22"/>
        <v xml:space="preserve"> </v>
      </c>
      <c r="G289" s="866"/>
      <c r="H289" s="867" t="str">
        <f t="shared" si="23"/>
        <v xml:space="preserve"> </v>
      </c>
      <c r="I289" s="868" t="str">
        <f t="shared" si="24"/>
        <v xml:space="preserve"> </v>
      </c>
      <c r="J289" s="869" t="str">
        <f t="shared" si="28"/>
        <v xml:space="preserve"> </v>
      </c>
      <c r="K289" s="870" t="str">
        <f t="shared" si="25"/>
        <v xml:space="preserve"> </v>
      </c>
      <c r="L289" s="871" t="str">
        <f t="shared" si="26"/>
        <v xml:space="preserve"> </v>
      </c>
      <c r="M289" s="872"/>
      <c r="N289" s="873">
        <f t="shared" si="27"/>
        <v>0</v>
      </c>
      <c r="O289" s="793"/>
    </row>
    <row r="290" spans="1:15" ht="14.15" customHeight="1">
      <c r="A290" s="793"/>
      <c r="B290" s="883"/>
      <c r="C290" s="864" t="s">
        <v>470</v>
      </c>
      <c r="D290" s="855"/>
      <c r="E290" s="856"/>
      <c r="F290" s="865" t="str">
        <f t="shared" si="22"/>
        <v xml:space="preserve"> </v>
      </c>
      <c r="G290" s="866"/>
      <c r="H290" s="867" t="str">
        <f t="shared" si="23"/>
        <v xml:space="preserve"> </v>
      </c>
      <c r="I290" s="868" t="str">
        <f t="shared" si="24"/>
        <v xml:space="preserve"> </v>
      </c>
      <c r="J290" s="869" t="str">
        <f t="shared" si="28"/>
        <v xml:space="preserve"> </v>
      </c>
      <c r="K290" s="870" t="str">
        <f t="shared" si="25"/>
        <v xml:space="preserve"> </v>
      </c>
      <c r="L290" s="871" t="str">
        <f t="shared" si="26"/>
        <v xml:space="preserve"> </v>
      </c>
      <c r="M290" s="872"/>
      <c r="N290" s="873">
        <f t="shared" si="27"/>
        <v>0</v>
      </c>
      <c r="O290" s="793"/>
    </row>
    <row r="291" spans="1:15" ht="14.15" customHeight="1">
      <c r="A291" s="793"/>
      <c r="B291" s="883"/>
      <c r="C291" s="864" t="s">
        <v>471</v>
      </c>
      <c r="D291" s="855"/>
      <c r="E291" s="856"/>
      <c r="F291" s="865" t="str">
        <f t="shared" si="22"/>
        <v xml:space="preserve"> </v>
      </c>
      <c r="G291" s="866"/>
      <c r="H291" s="867" t="str">
        <f t="shared" si="23"/>
        <v xml:space="preserve"> </v>
      </c>
      <c r="I291" s="868" t="str">
        <f t="shared" si="24"/>
        <v xml:space="preserve"> </v>
      </c>
      <c r="J291" s="869" t="str">
        <f t="shared" si="28"/>
        <v xml:space="preserve"> </v>
      </c>
      <c r="K291" s="870" t="str">
        <f t="shared" si="25"/>
        <v xml:space="preserve"> </v>
      </c>
      <c r="L291" s="871" t="str">
        <f t="shared" si="26"/>
        <v xml:space="preserve"> </v>
      </c>
      <c r="M291" s="872"/>
      <c r="N291" s="873">
        <f t="shared" si="27"/>
        <v>0</v>
      </c>
      <c r="O291" s="793"/>
    </row>
    <row r="292" spans="1:15" ht="14.15" customHeight="1">
      <c r="A292" s="793"/>
      <c r="B292" s="883"/>
      <c r="C292" s="864" t="s">
        <v>472</v>
      </c>
      <c r="D292" s="855"/>
      <c r="E292" s="856"/>
      <c r="F292" s="865" t="str">
        <f t="shared" si="22"/>
        <v xml:space="preserve"> </v>
      </c>
      <c r="G292" s="866"/>
      <c r="H292" s="867" t="str">
        <f t="shared" si="23"/>
        <v xml:space="preserve"> </v>
      </c>
      <c r="I292" s="868" t="str">
        <f t="shared" si="24"/>
        <v xml:space="preserve"> </v>
      </c>
      <c r="J292" s="869" t="str">
        <f t="shared" si="28"/>
        <v xml:space="preserve"> </v>
      </c>
      <c r="K292" s="870" t="str">
        <f t="shared" si="25"/>
        <v xml:space="preserve"> </v>
      </c>
      <c r="L292" s="871" t="str">
        <f t="shared" si="26"/>
        <v xml:space="preserve"> </v>
      </c>
      <c r="M292" s="872"/>
      <c r="N292" s="873">
        <f t="shared" si="27"/>
        <v>0</v>
      </c>
      <c r="O292" s="793"/>
    </row>
    <row r="293" spans="1:15" ht="14.15" customHeight="1">
      <c r="A293" s="793"/>
      <c r="B293" s="883"/>
      <c r="C293" s="864" t="s">
        <v>473</v>
      </c>
      <c r="D293" s="855"/>
      <c r="E293" s="856"/>
      <c r="F293" s="865" t="str">
        <f t="shared" si="22"/>
        <v xml:space="preserve"> </v>
      </c>
      <c r="G293" s="866"/>
      <c r="H293" s="867" t="str">
        <f t="shared" si="23"/>
        <v xml:space="preserve"> </v>
      </c>
      <c r="I293" s="868" t="str">
        <f t="shared" si="24"/>
        <v xml:space="preserve"> </v>
      </c>
      <c r="J293" s="869" t="str">
        <f t="shared" si="28"/>
        <v xml:space="preserve"> </v>
      </c>
      <c r="K293" s="870" t="str">
        <f t="shared" si="25"/>
        <v xml:space="preserve"> </v>
      </c>
      <c r="L293" s="871" t="str">
        <f t="shared" si="26"/>
        <v xml:space="preserve"> </v>
      </c>
      <c r="M293" s="872"/>
      <c r="N293" s="873">
        <f t="shared" si="27"/>
        <v>0</v>
      </c>
      <c r="O293" s="793"/>
    </row>
    <row r="294" spans="1:15" ht="14.15" customHeight="1">
      <c r="A294" s="793"/>
      <c r="B294" s="884"/>
      <c r="C294" s="864" t="s">
        <v>474</v>
      </c>
      <c r="D294" s="855"/>
      <c r="E294" s="856"/>
      <c r="F294" s="865" t="str">
        <f t="shared" si="22"/>
        <v xml:space="preserve"> </v>
      </c>
      <c r="G294" s="866"/>
      <c r="H294" s="867" t="str">
        <f t="shared" si="23"/>
        <v xml:space="preserve"> </v>
      </c>
      <c r="I294" s="868" t="str">
        <f t="shared" si="24"/>
        <v xml:space="preserve"> </v>
      </c>
      <c r="J294" s="869" t="str">
        <f t="shared" si="28"/>
        <v xml:space="preserve"> </v>
      </c>
      <c r="K294" s="870" t="str">
        <f t="shared" si="25"/>
        <v xml:space="preserve"> </v>
      </c>
      <c r="L294" s="871" t="str">
        <f t="shared" si="26"/>
        <v xml:space="preserve"> </v>
      </c>
      <c r="M294" s="872"/>
      <c r="N294" s="873">
        <f t="shared" si="27"/>
        <v>0</v>
      </c>
      <c r="O294" s="793"/>
    </row>
    <row r="295" spans="1:15" ht="14.15" customHeight="1">
      <c r="A295" s="793"/>
      <c r="B295" s="885"/>
      <c r="C295" s="864" t="s">
        <v>475</v>
      </c>
      <c r="D295" s="855"/>
      <c r="E295" s="856"/>
      <c r="F295" s="865" t="str">
        <f t="shared" si="22"/>
        <v xml:space="preserve"> </v>
      </c>
      <c r="G295" s="866"/>
      <c r="H295" s="867" t="str">
        <f t="shared" si="23"/>
        <v xml:space="preserve"> </v>
      </c>
      <c r="I295" s="868" t="str">
        <f t="shared" si="24"/>
        <v xml:space="preserve"> </v>
      </c>
      <c r="J295" s="869" t="str">
        <f t="shared" si="28"/>
        <v xml:space="preserve"> </v>
      </c>
      <c r="K295" s="870" t="str">
        <f t="shared" si="25"/>
        <v xml:space="preserve"> </v>
      </c>
      <c r="L295" s="871" t="str">
        <f t="shared" si="26"/>
        <v xml:space="preserve"> </v>
      </c>
      <c r="M295" s="872"/>
      <c r="N295" s="873">
        <f t="shared" si="27"/>
        <v>0</v>
      </c>
      <c r="O295" s="793"/>
    </row>
    <row r="296" spans="1:15" ht="14.15" customHeight="1">
      <c r="A296" s="793"/>
      <c r="B296" s="886"/>
      <c r="C296" s="864" t="s">
        <v>476</v>
      </c>
      <c r="D296" s="855"/>
      <c r="E296" s="856"/>
      <c r="F296" s="865" t="str">
        <f t="shared" si="22"/>
        <v xml:space="preserve"> </v>
      </c>
      <c r="G296" s="866"/>
      <c r="H296" s="867" t="str">
        <f t="shared" si="23"/>
        <v xml:space="preserve"> </v>
      </c>
      <c r="I296" s="868" t="str">
        <f t="shared" si="24"/>
        <v xml:space="preserve"> </v>
      </c>
      <c r="J296" s="869" t="str">
        <f t="shared" si="28"/>
        <v xml:space="preserve"> </v>
      </c>
      <c r="K296" s="870" t="str">
        <f t="shared" si="25"/>
        <v xml:space="preserve"> </v>
      </c>
      <c r="L296" s="871" t="str">
        <f t="shared" si="26"/>
        <v xml:space="preserve"> </v>
      </c>
      <c r="M296" s="872"/>
      <c r="N296" s="873">
        <f t="shared" si="27"/>
        <v>0</v>
      </c>
      <c r="O296" s="793"/>
    </row>
    <row r="297" spans="1:15" ht="14.15" customHeight="1">
      <c r="A297" s="793"/>
      <c r="B297" s="886"/>
      <c r="C297" s="864" t="s">
        <v>477</v>
      </c>
      <c r="D297" s="855"/>
      <c r="E297" s="856"/>
      <c r="F297" s="865" t="str">
        <f t="shared" si="22"/>
        <v xml:space="preserve"> </v>
      </c>
      <c r="G297" s="866"/>
      <c r="H297" s="867" t="str">
        <f t="shared" si="23"/>
        <v xml:space="preserve"> </v>
      </c>
      <c r="I297" s="868" t="str">
        <f t="shared" si="24"/>
        <v xml:space="preserve"> </v>
      </c>
      <c r="J297" s="869" t="str">
        <f t="shared" si="28"/>
        <v xml:space="preserve"> </v>
      </c>
      <c r="K297" s="870" t="str">
        <f t="shared" si="25"/>
        <v xml:space="preserve"> </v>
      </c>
      <c r="L297" s="871" t="str">
        <f t="shared" si="26"/>
        <v xml:space="preserve"> </v>
      </c>
      <c r="M297" s="872"/>
      <c r="N297" s="873">
        <f t="shared" si="27"/>
        <v>0</v>
      </c>
      <c r="O297" s="793"/>
    </row>
    <row r="298" spans="1:15" ht="14.15" customHeight="1">
      <c r="A298" s="793"/>
      <c r="B298" s="886"/>
      <c r="C298" s="864" t="s">
        <v>478</v>
      </c>
      <c r="D298" s="855"/>
      <c r="E298" s="856"/>
      <c r="F298" s="865" t="str">
        <f t="shared" si="22"/>
        <v xml:space="preserve"> </v>
      </c>
      <c r="G298" s="866"/>
      <c r="H298" s="867" t="str">
        <f t="shared" si="23"/>
        <v xml:space="preserve"> </v>
      </c>
      <c r="I298" s="868" t="str">
        <f t="shared" si="24"/>
        <v xml:space="preserve"> </v>
      </c>
      <c r="J298" s="869" t="str">
        <f t="shared" si="28"/>
        <v xml:space="preserve"> </v>
      </c>
      <c r="K298" s="870" t="str">
        <f t="shared" si="25"/>
        <v xml:space="preserve"> </v>
      </c>
      <c r="L298" s="871" t="str">
        <f t="shared" si="26"/>
        <v xml:space="preserve"> </v>
      </c>
      <c r="M298" s="872"/>
      <c r="N298" s="873">
        <f t="shared" si="27"/>
        <v>0</v>
      </c>
      <c r="O298" s="793"/>
    </row>
    <row r="299" spans="1:15" ht="14.15" customHeight="1">
      <c r="A299" s="793"/>
      <c r="B299" s="886"/>
      <c r="C299" s="864" t="s">
        <v>479</v>
      </c>
      <c r="D299" s="855"/>
      <c r="E299" s="856"/>
      <c r="F299" s="865" t="str">
        <f t="shared" si="22"/>
        <v xml:space="preserve"> </v>
      </c>
      <c r="G299" s="866"/>
      <c r="H299" s="867" t="str">
        <f t="shared" si="23"/>
        <v xml:space="preserve"> </v>
      </c>
      <c r="I299" s="868" t="str">
        <f t="shared" si="24"/>
        <v xml:space="preserve"> </v>
      </c>
      <c r="J299" s="869" t="str">
        <f t="shared" si="28"/>
        <v xml:space="preserve"> </v>
      </c>
      <c r="K299" s="870" t="str">
        <f t="shared" si="25"/>
        <v xml:space="preserve"> </v>
      </c>
      <c r="L299" s="871" t="str">
        <f t="shared" si="26"/>
        <v xml:space="preserve"> </v>
      </c>
      <c r="M299" s="872"/>
      <c r="N299" s="873">
        <f t="shared" si="27"/>
        <v>0</v>
      </c>
      <c r="O299" s="793"/>
    </row>
    <row r="300" spans="1:15" ht="14.15" customHeight="1">
      <c r="A300" s="793"/>
      <c r="B300" s="886"/>
      <c r="C300" s="864" t="s">
        <v>480</v>
      </c>
      <c r="D300" s="855"/>
      <c r="E300" s="856"/>
      <c r="F300" s="865" t="str">
        <f t="shared" si="22"/>
        <v xml:space="preserve"> </v>
      </c>
      <c r="G300" s="866"/>
      <c r="H300" s="867" t="str">
        <f t="shared" si="23"/>
        <v xml:space="preserve"> </v>
      </c>
      <c r="I300" s="868" t="str">
        <f t="shared" si="24"/>
        <v xml:space="preserve"> </v>
      </c>
      <c r="J300" s="869" t="str">
        <f t="shared" si="28"/>
        <v xml:space="preserve"> </v>
      </c>
      <c r="K300" s="870" t="str">
        <f t="shared" si="25"/>
        <v xml:space="preserve"> </v>
      </c>
      <c r="L300" s="871" t="str">
        <f t="shared" si="26"/>
        <v xml:space="preserve"> </v>
      </c>
      <c r="M300" s="872"/>
      <c r="N300" s="873">
        <f t="shared" si="27"/>
        <v>0</v>
      </c>
      <c r="O300" s="793"/>
    </row>
    <row r="301" spans="1:15" ht="14.15" customHeight="1">
      <c r="A301" s="793"/>
      <c r="B301" s="886"/>
      <c r="C301" s="864" t="s">
        <v>481</v>
      </c>
      <c r="D301" s="855"/>
      <c r="E301" s="856"/>
      <c r="F301" s="865" t="str">
        <f t="shared" si="22"/>
        <v xml:space="preserve"> </v>
      </c>
      <c r="G301" s="866"/>
      <c r="H301" s="867" t="str">
        <f t="shared" si="23"/>
        <v xml:space="preserve"> </v>
      </c>
      <c r="I301" s="868" t="str">
        <f t="shared" si="24"/>
        <v xml:space="preserve"> </v>
      </c>
      <c r="J301" s="869" t="str">
        <f t="shared" si="28"/>
        <v xml:space="preserve"> </v>
      </c>
      <c r="K301" s="870" t="str">
        <f t="shared" si="25"/>
        <v xml:space="preserve"> </v>
      </c>
      <c r="L301" s="871" t="str">
        <f t="shared" si="26"/>
        <v xml:space="preserve"> </v>
      </c>
      <c r="M301" s="872"/>
      <c r="N301" s="873">
        <f t="shared" si="27"/>
        <v>0</v>
      </c>
      <c r="O301" s="793"/>
    </row>
    <row r="302" spans="1:15" ht="14.15" customHeight="1">
      <c r="A302" s="793"/>
      <c r="B302" s="886"/>
      <c r="C302" s="864" t="s">
        <v>482</v>
      </c>
      <c r="D302" s="855"/>
      <c r="E302" s="856"/>
      <c r="F302" s="865" t="str">
        <f t="shared" si="22"/>
        <v xml:space="preserve"> </v>
      </c>
      <c r="G302" s="866"/>
      <c r="H302" s="867" t="str">
        <f t="shared" si="23"/>
        <v xml:space="preserve"> </v>
      </c>
      <c r="I302" s="868" t="str">
        <f t="shared" si="24"/>
        <v xml:space="preserve"> </v>
      </c>
      <c r="J302" s="869" t="str">
        <f t="shared" si="28"/>
        <v xml:space="preserve"> </v>
      </c>
      <c r="K302" s="870" t="str">
        <f t="shared" si="25"/>
        <v xml:space="preserve"> </v>
      </c>
      <c r="L302" s="871" t="str">
        <f t="shared" si="26"/>
        <v xml:space="preserve"> </v>
      </c>
      <c r="M302" s="872"/>
      <c r="N302" s="873">
        <f t="shared" si="27"/>
        <v>0</v>
      </c>
      <c r="O302" s="793"/>
    </row>
    <row r="303" spans="1:15" ht="14.15" customHeight="1">
      <c r="A303" s="793"/>
      <c r="B303" s="886"/>
      <c r="C303" s="864" t="s">
        <v>483</v>
      </c>
      <c r="D303" s="855"/>
      <c r="E303" s="856"/>
      <c r="F303" s="865" t="str">
        <f t="shared" si="22"/>
        <v xml:space="preserve"> </v>
      </c>
      <c r="G303" s="866"/>
      <c r="H303" s="867" t="str">
        <f t="shared" si="23"/>
        <v xml:space="preserve"> </v>
      </c>
      <c r="I303" s="868" t="str">
        <f t="shared" si="24"/>
        <v xml:space="preserve"> </v>
      </c>
      <c r="J303" s="869" t="str">
        <f t="shared" si="28"/>
        <v xml:space="preserve"> </v>
      </c>
      <c r="K303" s="870" t="str">
        <f t="shared" si="25"/>
        <v xml:space="preserve"> </v>
      </c>
      <c r="L303" s="871" t="str">
        <f t="shared" si="26"/>
        <v xml:space="preserve"> </v>
      </c>
      <c r="M303" s="872"/>
      <c r="N303" s="873">
        <f t="shared" si="27"/>
        <v>0</v>
      </c>
      <c r="O303" s="793"/>
    </row>
    <row r="304" spans="1:15" ht="14.15" customHeight="1">
      <c r="A304" s="793"/>
      <c r="B304" s="1634" t="str">
        <f>IF(ISBLANK(H7)," ",H7)</f>
        <v xml:space="preserve"> </v>
      </c>
      <c r="C304" s="864" t="s">
        <v>484</v>
      </c>
      <c r="D304" s="855"/>
      <c r="E304" s="856"/>
      <c r="F304" s="865" t="str">
        <f t="shared" si="22"/>
        <v xml:space="preserve"> </v>
      </c>
      <c r="G304" s="866"/>
      <c r="H304" s="867" t="str">
        <f t="shared" si="23"/>
        <v xml:space="preserve"> </v>
      </c>
      <c r="I304" s="868" t="str">
        <f t="shared" si="24"/>
        <v xml:space="preserve"> </v>
      </c>
      <c r="J304" s="869" t="str">
        <f t="shared" si="28"/>
        <v xml:space="preserve"> </v>
      </c>
      <c r="K304" s="870" t="str">
        <f t="shared" si="25"/>
        <v xml:space="preserve"> </v>
      </c>
      <c r="L304" s="871" t="str">
        <f t="shared" si="26"/>
        <v xml:space="preserve"> </v>
      </c>
      <c r="M304" s="872"/>
      <c r="N304" s="873">
        <f t="shared" si="27"/>
        <v>0</v>
      </c>
      <c r="O304" s="793"/>
    </row>
    <row r="305" spans="1:15" ht="14.15" customHeight="1">
      <c r="A305" s="793"/>
      <c r="B305" s="1634"/>
      <c r="C305" s="864" t="s">
        <v>485</v>
      </c>
      <c r="D305" s="855"/>
      <c r="E305" s="856"/>
      <c r="F305" s="865" t="str">
        <f t="shared" si="22"/>
        <v xml:space="preserve"> </v>
      </c>
      <c r="G305" s="866"/>
      <c r="H305" s="867" t="str">
        <f t="shared" si="23"/>
        <v xml:space="preserve"> </v>
      </c>
      <c r="I305" s="868" t="str">
        <f t="shared" si="24"/>
        <v xml:space="preserve"> </v>
      </c>
      <c r="J305" s="869" t="str">
        <f t="shared" si="28"/>
        <v xml:space="preserve"> </v>
      </c>
      <c r="K305" s="870" t="str">
        <f t="shared" si="25"/>
        <v xml:space="preserve"> </v>
      </c>
      <c r="L305" s="871" t="str">
        <f t="shared" si="26"/>
        <v xml:space="preserve"> </v>
      </c>
      <c r="M305" s="872"/>
      <c r="N305" s="873">
        <f t="shared" si="27"/>
        <v>0</v>
      </c>
      <c r="O305" s="793"/>
    </row>
    <row r="306" spans="1:15" ht="14.15" customHeight="1">
      <c r="A306" s="793"/>
      <c r="B306" s="1634"/>
      <c r="C306" s="864" t="s">
        <v>486</v>
      </c>
      <c r="D306" s="855"/>
      <c r="E306" s="856"/>
      <c r="F306" s="865" t="str">
        <f t="shared" si="22"/>
        <v xml:space="preserve"> </v>
      </c>
      <c r="G306" s="866"/>
      <c r="H306" s="867" t="str">
        <f t="shared" si="23"/>
        <v xml:space="preserve"> </v>
      </c>
      <c r="I306" s="868" t="str">
        <f t="shared" si="24"/>
        <v xml:space="preserve"> </v>
      </c>
      <c r="J306" s="869" t="str">
        <f t="shared" si="28"/>
        <v xml:space="preserve"> </v>
      </c>
      <c r="K306" s="870" t="str">
        <f t="shared" si="25"/>
        <v xml:space="preserve"> </v>
      </c>
      <c r="L306" s="871" t="str">
        <f t="shared" si="26"/>
        <v xml:space="preserve"> </v>
      </c>
      <c r="M306" s="872"/>
      <c r="N306" s="873">
        <f t="shared" si="27"/>
        <v>0</v>
      </c>
      <c r="O306" s="793"/>
    </row>
    <row r="307" spans="1:15" ht="14.15" customHeight="1">
      <c r="A307" s="793"/>
      <c r="B307" s="1634"/>
      <c r="C307" s="864" t="s">
        <v>487</v>
      </c>
      <c r="D307" s="855"/>
      <c r="E307" s="856"/>
      <c r="F307" s="865" t="str">
        <f t="shared" si="22"/>
        <v xml:space="preserve"> </v>
      </c>
      <c r="G307" s="866"/>
      <c r="H307" s="867" t="str">
        <f t="shared" si="23"/>
        <v xml:space="preserve"> </v>
      </c>
      <c r="I307" s="868" t="str">
        <f t="shared" si="24"/>
        <v xml:space="preserve"> </v>
      </c>
      <c r="J307" s="869" t="str">
        <f t="shared" si="28"/>
        <v xml:space="preserve"> </v>
      </c>
      <c r="K307" s="870" t="str">
        <f t="shared" si="25"/>
        <v xml:space="preserve"> </v>
      </c>
      <c r="L307" s="871" t="str">
        <f t="shared" si="26"/>
        <v xml:space="preserve"> </v>
      </c>
      <c r="M307" s="872"/>
      <c r="N307" s="873">
        <f t="shared" si="27"/>
        <v>0</v>
      </c>
      <c r="O307" s="793"/>
    </row>
    <row r="308" spans="1:15" ht="14.15" customHeight="1">
      <c r="A308" s="793"/>
      <c r="B308" s="1633" t="s">
        <v>72</v>
      </c>
      <c r="C308" s="864" t="s">
        <v>488</v>
      </c>
      <c r="D308" s="855"/>
      <c r="E308" s="856"/>
      <c r="F308" s="865" t="str">
        <f t="shared" ref="F308:F371" si="29">IF(AND(NOT(ISBLANK(D308)),NOT(ISBLANK(E308)),NOT(ISBLANK(D307)),NOT(ISBLANK(E307))),24-D307-(E307/60)+D308+(E308/60)," ")</f>
        <v xml:space="preserve"> </v>
      </c>
      <c r="G308" s="866"/>
      <c r="H308" s="867" t="str">
        <f t="shared" ref="H308:H371" si="30">IF(AND(NOT(ISBLANK(D308)),NOT(ISBLANK(E308)),G308&gt;0),G308/F308*24," ")</f>
        <v xml:space="preserve"> </v>
      </c>
      <c r="I308" s="868" t="str">
        <f t="shared" ref="I308:I371" si="31">IF(OR(ISBLANK(G308),N308=0,H308&lt;0.8*N308)," ",H308)</f>
        <v xml:space="preserve"> </v>
      </c>
      <c r="J308" s="869" t="str">
        <f t="shared" si="28"/>
        <v xml:space="preserve"> </v>
      </c>
      <c r="K308" s="870" t="str">
        <f t="shared" ref="K308:K371" si="32">IF(J308=" "," ",J308*1.2)</f>
        <v xml:space="preserve"> </v>
      </c>
      <c r="L308" s="871" t="str">
        <f t="shared" ref="L308:L371" si="33">IF(AND(I308&lt;=K308,M308&lt;&gt;"Ja"),I308," ")</f>
        <v xml:space="preserve"> </v>
      </c>
      <c r="M308" s="872"/>
      <c r="N308" s="873">
        <f t="shared" ref="N308:N371" si="34">IF(AND(ISBLANK($I$20),ISBLANK($I$23),ISBLANK($I$26),ISBLANK($I$31),ISBLANK($I$38)),0,IF(SUM($I$20*(100-$I$21)/100,$I$23*(100-$I$24)/100,$I$26,$I$31)&gt;0,($I$20*(100-$I$21)/100+$I$23*(100-$I$24)/100+$I$26+$I$31)/365,$I$38/365))</f>
        <v>0</v>
      </c>
      <c r="O308" s="793"/>
    </row>
    <row r="309" spans="1:15" ht="14.15" customHeight="1">
      <c r="A309" s="793"/>
      <c r="B309" s="1633"/>
      <c r="C309" s="864" t="s">
        <v>489</v>
      </c>
      <c r="D309" s="855"/>
      <c r="E309" s="856"/>
      <c r="F309" s="865" t="str">
        <f t="shared" si="29"/>
        <v xml:space="preserve"> </v>
      </c>
      <c r="G309" s="866"/>
      <c r="H309" s="867" t="str">
        <f t="shared" si="30"/>
        <v xml:space="preserve"> </v>
      </c>
      <c r="I309" s="868" t="str">
        <f t="shared" si="31"/>
        <v xml:space="preserve"> </v>
      </c>
      <c r="J309" s="869" t="str">
        <f t="shared" si="28"/>
        <v xml:space="preserve"> </v>
      </c>
      <c r="K309" s="870" t="str">
        <f t="shared" si="32"/>
        <v xml:space="preserve"> </v>
      </c>
      <c r="L309" s="871" t="str">
        <f t="shared" si="33"/>
        <v xml:space="preserve"> </v>
      </c>
      <c r="M309" s="872"/>
      <c r="N309" s="873">
        <f t="shared" si="34"/>
        <v>0</v>
      </c>
      <c r="O309" s="793"/>
    </row>
    <row r="310" spans="1:15" ht="14.15" customHeight="1">
      <c r="A310" s="793"/>
      <c r="B310" s="1633"/>
      <c r="C310" s="864" t="s">
        <v>490</v>
      </c>
      <c r="D310" s="855"/>
      <c r="E310" s="856"/>
      <c r="F310" s="865" t="str">
        <f t="shared" si="29"/>
        <v xml:space="preserve"> </v>
      </c>
      <c r="G310" s="866"/>
      <c r="H310" s="867" t="str">
        <f t="shared" si="30"/>
        <v xml:space="preserve"> </v>
      </c>
      <c r="I310" s="868" t="str">
        <f t="shared" si="31"/>
        <v xml:space="preserve"> </v>
      </c>
      <c r="J310" s="869" t="str">
        <f t="shared" si="28"/>
        <v xml:space="preserve"> </v>
      </c>
      <c r="K310" s="870" t="str">
        <f t="shared" si="32"/>
        <v xml:space="preserve"> </v>
      </c>
      <c r="L310" s="871" t="str">
        <f t="shared" si="33"/>
        <v xml:space="preserve"> </v>
      </c>
      <c r="M310" s="872"/>
      <c r="N310" s="873">
        <f t="shared" si="34"/>
        <v>0</v>
      </c>
      <c r="O310" s="793"/>
    </row>
    <row r="311" spans="1:15" ht="14.15" customHeight="1">
      <c r="A311" s="793"/>
      <c r="B311" s="1633"/>
      <c r="C311" s="864" t="s">
        <v>491</v>
      </c>
      <c r="D311" s="855"/>
      <c r="E311" s="856"/>
      <c r="F311" s="865" t="str">
        <f t="shared" si="29"/>
        <v xml:space="preserve"> </v>
      </c>
      <c r="G311" s="866"/>
      <c r="H311" s="867" t="str">
        <f t="shared" si="30"/>
        <v xml:space="preserve"> </v>
      </c>
      <c r="I311" s="868" t="str">
        <f t="shared" si="31"/>
        <v xml:space="preserve"> </v>
      </c>
      <c r="J311" s="869" t="str">
        <f t="shared" si="28"/>
        <v xml:space="preserve"> </v>
      </c>
      <c r="K311" s="870" t="str">
        <f t="shared" si="32"/>
        <v xml:space="preserve"> </v>
      </c>
      <c r="L311" s="871" t="str">
        <f t="shared" si="33"/>
        <v xml:space="preserve"> </v>
      </c>
      <c r="M311" s="872"/>
      <c r="N311" s="873">
        <f t="shared" si="34"/>
        <v>0</v>
      </c>
      <c r="O311" s="793"/>
    </row>
    <row r="312" spans="1:15" ht="14.15" customHeight="1">
      <c r="A312" s="793"/>
      <c r="B312" s="1633"/>
      <c r="C312" s="864" t="s">
        <v>492</v>
      </c>
      <c r="D312" s="855"/>
      <c r="E312" s="856"/>
      <c r="F312" s="865" t="str">
        <f t="shared" si="29"/>
        <v xml:space="preserve"> </v>
      </c>
      <c r="G312" s="866"/>
      <c r="H312" s="867" t="str">
        <f t="shared" si="30"/>
        <v xml:space="preserve"> </v>
      </c>
      <c r="I312" s="868" t="str">
        <f t="shared" si="31"/>
        <v xml:space="preserve"> </v>
      </c>
      <c r="J312" s="869" t="str">
        <f t="shared" si="28"/>
        <v xml:space="preserve"> </v>
      </c>
      <c r="K312" s="870" t="str">
        <f t="shared" si="32"/>
        <v xml:space="preserve"> </v>
      </c>
      <c r="L312" s="871" t="str">
        <f t="shared" si="33"/>
        <v xml:space="preserve"> </v>
      </c>
      <c r="M312" s="872"/>
      <c r="N312" s="873">
        <f t="shared" si="34"/>
        <v>0</v>
      </c>
      <c r="O312" s="793"/>
    </row>
    <row r="313" spans="1:15" ht="14.15" customHeight="1">
      <c r="A313" s="793"/>
      <c r="B313" s="1633"/>
      <c r="C313" s="864" t="s">
        <v>493</v>
      </c>
      <c r="D313" s="855"/>
      <c r="E313" s="856"/>
      <c r="F313" s="865" t="str">
        <f t="shared" si="29"/>
        <v xml:space="preserve"> </v>
      </c>
      <c r="G313" s="866"/>
      <c r="H313" s="867" t="str">
        <f t="shared" si="30"/>
        <v xml:space="preserve"> </v>
      </c>
      <c r="I313" s="868" t="str">
        <f t="shared" si="31"/>
        <v xml:space="preserve"> </v>
      </c>
      <c r="J313" s="869" t="str">
        <f t="shared" si="28"/>
        <v xml:space="preserve"> </v>
      </c>
      <c r="K313" s="870" t="str">
        <f t="shared" si="32"/>
        <v xml:space="preserve"> </v>
      </c>
      <c r="L313" s="871" t="str">
        <f t="shared" si="33"/>
        <v xml:space="preserve"> </v>
      </c>
      <c r="M313" s="872"/>
      <c r="N313" s="873">
        <f t="shared" si="34"/>
        <v>0</v>
      </c>
      <c r="O313" s="793"/>
    </row>
    <row r="314" spans="1:15" ht="14.15" customHeight="1">
      <c r="A314" s="793"/>
      <c r="B314" s="1633"/>
      <c r="C314" s="864" t="s">
        <v>494</v>
      </c>
      <c r="D314" s="855"/>
      <c r="E314" s="856"/>
      <c r="F314" s="865" t="str">
        <f t="shared" si="29"/>
        <v xml:space="preserve"> </v>
      </c>
      <c r="G314" s="866"/>
      <c r="H314" s="867" t="str">
        <f t="shared" si="30"/>
        <v xml:space="preserve"> </v>
      </c>
      <c r="I314" s="868" t="str">
        <f t="shared" si="31"/>
        <v xml:space="preserve"> </v>
      </c>
      <c r="J314" s="869" t="str">
        <f t="shared" si="28"/>
        <v xml:space="preserve"> </v>
      </c>
      <c r="K314" s="870" t="str">
        <f t="shared" si="32"/>
        <v xml:space="preserve"> </v>
      </c>
      <c r="L314" s="871" t="str">
        <f t="shared" si="33"/>
        <v xml:space="preserve"> </v>
      </c>
      <c r="M314" s="872"/>
      <c r="N314" s="873">
        <f t="shared" si="34"/>
        <v>0</v>
      </c>
      <c r="O314" s="793"/>
    </row>
    <row r="315" spans="1:15" ht="14.15" customHeight="1">
      <c r="A315" s="793"/>
      <c r="B315" s="1633"/>
      <c r="C315" s="864" t="s">
        <v>495</v>
      </c>
      <c r="D315" s="855"/>
      <c r="E315" s="856"/>
      <c r="F315" s="865" t="str">
        <f t="shared" si="29"/>
        <v xml:space="preserve"> </v>
      </c>
      <c r="G315" s="866"/>
      <c r="H315" s="867" t="str">
        <f t="shared" si="30"/>
        <v xml:space="preserve"> </v>
      </c>
      <c r="I315" s="868" t="str">
        <f t="shared" si="31"/>
        <v xml:space="preserve"> </v>
      </c>
      <c r="J315" s="869" t="str">
        <f t="shared" si="28"/>
        <v xml:space="preserve"> </v>
      </c>
      <c r="K315" s="870" t="str">
        <f t="shared" si="32"/>
        <v xml:space="preserve"> </v>
      </c>
      <c r="L315" s="871" t="str">
        <f t="shared" si="33"/>
        <v xml:space="preserve"> </v>
      </c>
      <c r="M315" s="872"/>
      <c r="N315" s="873">
        <f t="shared" si="34"/>
        <v>0</v>
      </c>
      <c r="O315" s="793"/>
    </row>
    <row r="316" spans="1:15" ht="14.15" customHeight="1">
      <c r="A316" s="793"/>
      <c r="B316" s="886"/>
      <c r="C316" s="864" t="s">
        <v>496</v>
      </c>
      <c r="D316" s="855"/>
      <c r="E316" s="856"/>
      <c r="F316" s="865" t="str">
        <f t="shared" si="29"/>
        <v xml:space="preserve"> </v>
      </c>
      <c r="G316" s="866"/>
      <c r="H316" s="867" t="str">
        <f t="shared" si="30"/>
        <v xml:space="preserve"> </v>
      </c>
      <c r="I316" s="868" t="str">
        <f t="shared" si="31"/>
        <v xml:space="preserve"> </v>
      </c>
      <c r="J316" s="869" t="str">
        <f t="shared" si="28"/>
        <v xml:space="preserve"> </v>
      </c>
      <c r="K316" s="870" t="str">
        <f t="shared" si="32"/>
        <v xml:space="preserve"> </v>
      </c>
      <c r="L316" s="871" t="str">
        <f t="shared" si="33"/>
        <v xml:space="preserve"> </v>
      </c>
      <c r="M316" s="872"/>
      <c r="N316" s="873">
        <f t="shared" si="34"/>
        <v>0</v>
      </c>
      <c r="O316" s="793"/>
    </row>
    <row r="317" spans="1:15" ht="14.15" customHeight="1">
      <c r="A317" s="793"/>
      <c r="B317" s="886"/>
      <c r="C317" s="864" t="s">
        <v>497</v>
      </c>
      <c r="D317" s="855"/>
      <c r="E317" s="856"/>
      <c r="F317" s="865" t="str">
        <f t="shared" si="29"/>
        <v xml:space="preserve"> </v>
      </c>
      <c r="G317" s="866"/>
      <c r="H317" s="867" t="str">
        <f t="shared" si="30"/>
        <v xml:space="preserve"> </v>
      </c>
      <c r="I317" s="868" t="str">
        <f t="shared" si="31"/>
        <v xml:space="preserve"> </v>
      </c>
      <c r="J317" s="869" t="str">
        <f t="shared" si="28"/>
        <v xml:space="preserve"> </v>
      </c>
      <c r="K317" s="870" t="str">
        <f t="shared" si="32"/>
        <v xml:space="preserve"> </v>
      </c>
      <c r="L317" s="871" t="str">
        <f t="shared" si="33"/>
        <v xml:space="preserve"> </v>
      </c>
      <c r="M317" s="872"/>
      <c r="N317" s="873">
        <f t="shared" si="34"/>
        <v>0</v>
      </c>
      <c r="O317" s="793"/>
    </row>
    <row r="318" spans="1:15" ht="14.15" customHeight="1">
      <c r="A318" s="793"/>
      <c r="B318" s="886"/>
      <c r="C318" s="864" t="s">
        <v>498</v>
      </c>
      <c r="D318" s="855"/>
      <c r="E318" s="856"/>
      <c r="F318" s="865" t="str">
        <f t="shared" si="29"/>
        <v xml:space="preserve"> </v>
      </c>
      <c r="G318" s="866"/>
      <c r="H318" s="867" t="str">
        <f t="shared" si="30"/>
        <v xml:space="preserve"> </v>
      </c>
      <c r="I318" s="868" t="str">
        <f t="shared" si="31"/>
        <v xml:space="preserve"> </v>
      </c>
      <c r="J318" s="869" t="str">
        <f t="shared" si="28"/>
        <v xml:space="preserve"> </v>
      </c>
      <c r="K318" s="870" t="str">
        <f t="shared" si="32"/>
        <v xml:space="preserve"> </v>
      </c>
      <c r="L318" s="871" t="str">
        <f t="shared" si="33"/>
        <v xml:space="preserve"> </v>
      </c>
      <c r="M318" s="872"/>
      <c r="N318" s="873">
        <f t="shared" si="34"/>
        <v>0</v>
      </c>
      <c r="O318" s="793"/>
    </row>
    <row r="319" spans="1:15" ht="14.15" customHeight="1">
      <c r="A319" s="793"/>
      <c r="B319" s="886"/>
      <c r="C319" s="864" t="s">
        <v>499</v>
      </c>
      <c r="D319" s="855"/>
      <c r="E319" s="856"/>
      <c r="F319" s="865" t="str">
        <f t="shared" si="29"/>
        <v xml:space="preserve"> </v>
      </c>
      <c r="G319" s="866"/>
      <c r="H319" s="867" t="str">
        <f t="shared" si="30"/>
        <v xml:space="preserve"> </v>
      </c>
      <c r="I319" s="868" t="str">
        <f t="shared" si="31"/>
        <v xml:space="preserve"> </v>
      </c>
      <c r="J319" s="869" t="str">
        <f t="shared" ref="J319:J382" si="35">IF(MIN(I309:I329)=0," ",MIN(I309:I329))</f>
        <v xml:space="preserve"> </v>
      </c>
      <c r="K319" s="870" t="str">
        <f t="shared" si="32"/>
        <v xml:space="preserve"> </v>
      </c>
      <c r="L319" s="871" t="str">
        <f t="shared" si="33"/>
        <v xml:space="preserve"> </v>
      </c>
      <c r="M319" s="872"/>
      <c r="N319" s="873">
        <f t="shared" si="34"/>
        <v>0</v>
      </c>
      <c r="O319" s="793"/>
    </row>
    <row r="320" spans="1:15" ht="14.15" customHeight="1">
      <c r="A320" s="793"/>
      <c r="B320" s="886"/>
      <c r="C320" s="864" t="s">
        <v>500</v>
      </c>
      <c r="D320" s="855"/>
      <c r="E320" s="856"/>
      <c r="F320" s="865" t="str">
        <f t="shared" si="29"/>
        <v xml:space="preserve"> </v>
      </c>
      <c r="G320" s="866"/>
      <c r="H320" s="867" t="str">
        <f t="shared" si="30"/>
        <v xml:space="preserve"> </v>
      </c>
      <c r="I320" s="868" t="str">
        <f t="shared" si="31"/>
        <v xml:space="preserve"> </v>
      </c>
      <c r="J320" s="869" t="str">
        <f t="shared" si="35"/>
        <v xml:space="preserve"> </v>
      </c>
      <c r="K320" s="870" t="str">
        <f t="shared" si="32"/>
        <v xml:space="preserve"> </v>
      </c>
      <c r="L320" s="871" t="str">
        <f t="shared" si="33"/>
        <v xml:space="preserve"> </v>
      </c>
      <c r="M320" s="872"/>
      <c r="N320" s="873">
        <f t="shared" si="34"/>
        <v>0</v>
      </c>
      <c r="O320" s="793"/>
    </row>
    <row r="321" spans="1:15" ht="14.15" customHeight="1">
      <c r="A321" s="793"/>
      <c r="B321" s="886"/>
      <c r="C321" s="864" t="s">
        <v>501</v>
      </c>
      <c r="D321" s="855"/>
      <c r="E321" s="856"/>
      <c r="F321" s="865" t="str">
        <f t="shared" si="29"/>
        <v xml:space="preserve"> </v>
      </c>
      <c r="G321" s="866"/>
      <c r="H321" s="867" t="str">
        <f t="shared" si="30"/>
        <v xml:space="preserve"> </v>
      </c>
      <c r="I321" s="868" t="str">
        <f t="shared" si="31"/>
        <v xml:space="preserve"> </v>
      </c>
      <c r="J321" s="869" t="str">
        <f t="shared" si="35"/>
        <v xml:space="preserve"> </v>
      </c>
      <c r="K321" s="870" t="str">
        <f t="shared" si="32"/>
        <v xml:space="preserve"> </v>
      </c>
      <c r="L321" s="871" t="str">
        <f t="shared" si="33"/>
        <v xml:space="preserve"> </v>
      </c>
      <c r="M321" s="872"/>
      <c r="N321" s="873">
        <f t="shared" si="34"/>
        <v>0</v>
      </c>
      <c r="O321" s="793"/>
    </row>
    <row r="322" spans="1:15" ht="14.15" customHeight="1">
      <c r="A322" s="793"/>
      <c r="B322" s="886"/>
      <c r="C322" s="864" t="s">
        <v>502</v>
      </c>
      <c r="D322" s="855"/>
      <c r="E322" s="856"/>
      <c r="F322" s="865" t="str">
        <f t="shared" si="29"/>
        <v xml:space="preserve"> </v>
      </c>
      <c r="G322" s="866"/>
      <c r="H322" s="867" t="str">
        <f t="shared" si="30"/>
        <v xml:space="preserve"> </v>
      </c>
      <c r="I322" s="868" t="str">
        <f t="shared" si="31"/>
        <v xml:space="preserve"> </v>
      </c>
      <c r="J322" s="869" t="str">
        <f t="shared" si="35"/>
        <v xml:space="preserve"> </v>
      </c>
      <c r="K322" s="870" t="str">
        <f t="shared" si="32"/>
        <v xml:space="preserve"> </v>
      </c>
      <c r="L322" s="871" t="str">
        <f t="shared" si="33"/>
        <v xml:space="preserve"> </v>
      </c>
      <c r="M322" s="872"/>
      <c r="N322" s="873">
        <f t="shared" si="34"/>
        <v>0</v>
      </c>
      <c r="O322" s="793"/>
    </row>
    <row r="323" spans="1:15" ht="14.15" customHeight="1">
      <c r="A323" s="793"/>
      <c r="B323" s="886"/>
      <c r="C323" s="864" t="s">
        <v>503</v>
      </c>
      <c r="D323" s="855"/>
      <c r="E323" s="856"/>
      <c r="F323" s="865" t="str">
        <f t="shared" si="29"/>
        <v xml:space="preserve"> </v>
      </c>
      <c r="G323" s="866"/>
      <c r="H323" s="867" t="str">
        <f t="shared" si="30"/>
        <v xml:space="preserve"> </v>
      </c>
      <c r="I323" s="868" t="str">
        <f t="shared" si="31"/>
        <v xml:space="preserve"> </v>
      </c>
      <c r="J323" s="869" t="str">
        <f t="shared" si="35"/>
        <v xml:space="preserve"> </v>
      </c>
      <c r="K323" s="870" t="str">
        <f t="shared" si="32"/>
        <v xml:space="preserve"> </v>
      </c>
      <c r="L323" s="871" t="str">
        <f t="shared" si="33"/>
        <v xml:space="preserve"> </v>
      </c>
      <c r="M323" s="872"/>
      <c r="N323" s="873">
        <f t="shared" si="34"/>
        <v>0</v>
      </c>
      <c r="O323" s="793"/>
    </row>
    <row r="324" spans="1:15" ht="14.15" customHeight="1">
      <c r="A324" s="793"/>
      <c r="B324" s="887"/>
      <c r="C324" s="864" t="s">
        <v>504</v>
      </c>
      <c r="D324" s="855"/>
      <c r="E324" s="856"/>
      <c r="F324" s="865" t="str">
        <f t="shared" si="29"/>
        <v xml:space="preserve"> </v>
      </c>
      <c r="G324" s="866"/>
      <c r="H324" s="867" t="str">
        <f t="shared" si="30"/>
        <v xml:space="preserve"> </v>
      </c>
      <c r="I324" s="868" t="str">
        <f t="shared" si="31"/>
        <v xml:space="preserve"> </v>
      </c>
      <c r="J324" s="869" t="str">
        <f t="shared" si="35"/>
        <v xml:space="preserve"> </v>
      </c>
      <c r="K324" s="870" t="str">
        <f t="shared" si="32"/>
        <v xml:space="preserve"> </v>
      </c>
      <c r="L324" s="871" t="str">
        <f t="shared" si="33"/>
        <v xml:space="preserve"> </v>
      </c>
      <c r="M324" s="872"/>
      <c r="N324" s="873">
        <f t="shared" si="34"/>
        <v>0</v>
      </c>
      <c r="O324" s="793"/>
    </row>
    <row r="325" spans="1:15" ht="14.15" customHeight="1">
      <c r="A325" s="793"/>
      <c r="B325" s="863"/>
      <c r="C325" s="864" t="s">
        <v>505</v>
      </c>
      <c r="D325" s="855"/>
      <c r="E325" s="856"/>
      <c r="F325" s="865" t="str">
        <f t="shared" si="29"/>
        <v xml:space="preserve"> </v>
      </c>
      <c r="G325" s="866"/>
      <c r="H325" s="867" t="str">
        <f t="shared" si="30"/>
        <v xml:space="preserve"> </v>
      </c>
      <c r="I325" s="868" t="str">
        <f t="shared" si="31"/>
        <v xml:space="preserve"> </v>
      </c>
      <c r="J325" s="869" t="str">
        <f t="shared" si="35"/>
        <v xml:space="preserve"> </v>
      </c>
      <c r="K325" s="870" t="str">
        <f t="shared" si="32"/>
        <v xml:space="preserve"> </v>
      </c>
      <c r="L325" s="871" t="str">
        <f t="shared" si="33"/>
        <v xml:space="preserve"> </v>
      </c>
      <c r="M325" s="872"/>
      <c r="N325" s="873">
        <f t="shared" si="34"/>
        <v>0</v>
      </c>
      <c r="O325" s="793"/>
    </row>
    <row r="326" spans="1:15" ht="14.15" customHeight="1">
      <c r="A326" s="793"/>
      <c r="B326" s="874"/>
      <c r="C326" s="864" t="s">
        <v>506</v>
      </c>
      <c r="D326" s="855"/>
      <c r="E326" s="856"/>
      <c r="F326" s="865" t="str">
        <f t="shared" si="29"/>
        <v xml:space="preserve"> </v>
      </c>
      <c r="G326" s="866"/>
      <c r="H326" s="867" t="str">
        <f t="shared" si="30"/>
        <v xml:space="preserve"> </v>
      </c>
      <c r="I326" s="868" t="str">
        <f t="shared" si="31"/>
        <v xml:space="preserve"> </v>
      </c>
      <c r="J326" s="869" t="str">
        <f t="shared" si="35"/>
        <v xml:space="preserve"> </v>
      </c>
      <c r="K326" s="870" t="str">
        <f t="shared" si="32"/>
        <v xml:space="preserve"> </v>
      </c>
      <c r="L326" s="871" t="str">
        <f t="shared" si="33"/>
        <v xml:space="preserve"> </v>
      </c>
      <c r="M326" s="872"/>
      <c r="N326" s="873">
        <f t="shared" si="34"/>
        <v>0</v>
      </c>
      <c r="O326" s="793"/>
    </row>
    <row r="327" spans="1:15" ht="14.15" customHeight="1">
      <c r="A327" s="793"/>
      <c r="B327" s="874"/>
      <c r="C327" s="864" t="s">
        <v>507</v>
      </c>
      <c r="D327" s="855"/>
      <c r="E327" s="856"/>
      <c r="F327" s="865" t="str">
        <f t="shared" si="29"/>
        <v xml:space="preserve"> </v>
      </c>
      <c r="G327" s="866"/>
      <c r="H327" s="867" t="str">
        <f t="shared" si="30"/>
        <v xml:space="preserve"> </v>
      </c>
      <c r="I327" s="868" t="str">
        <f t="shared" si="31"/>
        <v xml:space="preserve"> </v>
      </c>
      <c r="J327" s="869" t="str">
        <f t="shared" si="35"/>
        <v xml:space="preserve"> </v>
      </c>
      <c r="K327" s="870" t="str">
        <f t="shared" si="32"/>
        <v xml:space="preserve"> </v>
      </c>
      <c r="L327" s="871" t="str">
        <f t="shared" si="33"/>
        <v xml:space="preserve"> </v>
      </c>
      <c r="M327" s="872"/>
      <c r="N327" s="873">
        <f t="shared" si="34"/>
        <v>0</v>
      </c>
      <c r="O327" s="793"/>
    </row>
    <row r="328" spans="1:15" ht="14.15" customHeight="1">
      <c r="A328" s="793"/>
      <c r="B328" s="874"/>
      <c r="C328" s="864" t="s">
        <v>508</v>
      </c>
      <c r="D328" s="855"/>
      <c r="E328" s="856"/>
      <c r="F328" s="865" t="str">
        <f t="shared" si="29"/>
        <v xml:space="preserve"> </v>
      </c>
      <c r="G328" s="866"/>
      <c r="H328" s="867" t="str">
        <f t="shared" si="30"/>
        <v xml:space="preserve"> </v>
      </c>
      <c r="I328" s="868" t="str">
        <f t="shared" si="31"/>
        <v xml:space="preserve"> </v>
      </c>
      <c r="J328" s="869" t="str">
        <f t="shared" si="35"/>
        <v xml:space="preserve"> </v>
      </c>
      <c r="K328" s="870" t="str">
        <f t="shared" si="32"/>
        <v xml:space="preserve"> </v>
      </c>
      <c r="L328" s="871" t="str">
        <f t="shared" si="33"/>
        <v xml:space="preserve"> </v>
      </c>
      <c r="M328" s="872"/>
      <c r="N328" s="873">
        <f t="shared" si="34"/>
        <v>0</v>
      </c>
      <c r="O328" s="793"/>
    </row>
    <row r="329" spans="1:15" ht="14.15" customHeight="1">
      <c r="A329" s="793"/>
      <c r="B329" s="874"/>
      <c r="C329" s="864" t="s">
        <v>509</v>
      </c>
      <c r="D329" s="855"/>
      <c r="E329" s="856"/>
      <c r="F329" s="865" t="str">
        <f t="shared" si="29"/>
        <v xml:space="preserve"> </v>
      </c>
      <c r="G329" s="866"/>
      <c r="H329" s="867" t="str">
        <f t="shared" si="30"/>
        <v xml:space="preserve"> </v>
      </c>
      <c r="I329" s="868" t="str">
        <f t="shared" si="31"/>
        <v xml:space="preserve"> </v>
      </c>
      <c r="J329" s="869" t="str">
        <f t="shared" si="35"/>
        <v xml:space="preserve"> </v>
      </c>
      <c r="K329" s="870" t="str">
        <f t="shared" si="32"/>
        <v xml:space="preserve"> </v>
      </c>
      <c r="L329" s="871" t="str">
        <f t="shared" si="33"/>
        <v xml:space="preserve"> </v>
      </c>
      <c r="M329" s="872"/>
      <c r="N329" s="873">
        <f t="shared" si="34"/>
        <v>0</v>
      </c>
      <c r="O329" s="793"/>
    </row>
    <row r="330" spans="1:15" ht="14.15" customHeight="1">
      <c r="A330" s="793"/>
      <c r="B330" s="874"/>
      <c r="C330" s="864" t="s">
        <v>510</v>
      </c>
      <c r="D330" s="855"/>
      <c r="E330" s="856"/>
      <c r="F330" s="865" t="str">
        <f t="shared" si="29"/>
        <v xml:space="preserve"> </v>
      </c>
      <c r="G330" s="866"/>
      <c r="H330" s="867" t="str">
        <f t="shared" si="30"/>
        <v xml:space="preserve"> </v>
      </c>
      <c r="I330" s="868" t="str">
        <f t="shared" si="31"/>
        <v xml:space="preserve"> </v>
      </c>
      <c r="J330" s="869" t="str">
        <f t="shared" si="35"/>
        <v xml:space="preserve"> </v>
      </c>
      <c r="K330" s="870" t="str">
        <f t="shared" si="32"/>
        <v xml:space="preserve"> </v>
      </c>
      <c r="L330" s="871" t="str">
        <f t="shared" si="33"/>
        <v xml:space="preserve"> </v>
      </c>
      <c r="M330" s="872"/>
      <c r="N330" s="873">
        <f t="shared" si="34"/>
        <v>0</v>
      </c>
      <c r="O330" s="793"/>
    </row>
    <row r="331" spans="1:15" ht="14.15" customHeight="1">
      <c r="A331" s="793"/>
      <c r="B331" s="874"/>
      <c r="C331" s="864" t="s">
        <v>511</v>
      </c>
      <c r="D331" s="855"/>
      <c r="E331" s="856"/>
      <c r="F331" s="865" t="str">
        <f t="shared" si="29"/>
        <v xml:space="preserve"> </v>
      </c>
      <c r="G331" s="866"/>
      <c r="H331" s="867" t="str">
        <f t="shared" si="30"/>
        <v xml:space="preserve"> </v>
      </c>
      <c r="I331" s="868" t="str">
        <f t="shared" si="31"/>
        <v xml:space="preserve"> </v>
      </c>
      <c r="J331" s="869" t="str">
        <f t="shared" si="35"/>
        <v xml:space="preserve"> </v>
      </c>
      <c r="K331" s="870" t="str">
        <f t="shared" si="32"/>
        <v xml:space="preserve"> </v>
      </c>
      <c r="L331" s="871" t="str">
        <f t="shared" si="33"/>
        <v xml:space="preserve"> </v>
      </c>
      <c r="M331" s="872"/>
      <c r="N331" s="873">
        <f t="shared" si="34"/>
        <v>0</v>
      </c>
      <c r="O331" s="793"/>
    </row>
    <row r="332" spans="1:15" ht="14.15" customHeight="1">
      <c r="A332" s="793"/>
      <c r="B332" s="874"/>
      <c r="C332" s="864" t="s">
        <v>512</v>
      </c>
      <c r="D332" s="855"/>
      <c r="E332" s="856"/>
      <c r="F332" s="865" t="str">
        <f t="shared" si="29"/>
        <v xml:space="preserve"> </v>
      </c>
      <c r="G332" s="866"/>
      <c r="H332" s="867" t="str">
        <f t="shared" si="30"/>
        <v xml:space="preserve"> </v>
      </c>
      <c r="I332" s="868" t="str">
        <f t="shared" si="31"/>
        <v xml:space="preserve"> </v>
      </c>
      <c r="J332" s="869" t="str">
        <f t="shared" si="35"/>
        <v xml:space="preserve"> </v>
      </c>
      <c r="K332" s="870" t="str">
        <f t="shared" si="32"/>
        <v xml:space="preserve"> </v>
      </c>
      <c r="L332" s="871" t="str">
        <f t="shared" si="33"/>
        <v xml:space="preserve"> </v>
      </c>
      <c r="M332" s="872"/>
      <c r="N332" s="873">
        <f t="shared" si="34"/>
        <v>0</v>
      </c>
      <c r="O332" s="793"/>
    </row>
    <row r="333" spans="1:15" ht="14.15" customHeight="1">
      <c r="A333" s="793"/>
      <c r="B333" s="874"/>
      <c r="C333" s="864" t="s">
        <v>513</v>
      </c>
      <c r="D333" s="855"/>
      <c r="E333" s="856"/>
      <c r="F333" s="865" t="str">
        <f t="shared" si="29"/>
        <v xml:space="preserve"> </v>
      </c>
      <c r="G333" s="866"/>
      <c r="H333" s="867" t="str">
        <f t="shared" si="30"/>
        <v xml:space="preserve"> </v>
      </c>
      <c r="I333" s="868" t="str">
        <f t="shared" si="31"/>
        <v xml:space="preserve"> </v>
      </c>
      <c r="J333" s="869" t="str">
        <f t="shared" si="35"/>
        <v xml:space="preserve"> </v>
      </c>
      <c r="K333" s="870" t="str">
        <f t="shared" si="32"/>
        <v xml:space="preserve"> </v>
      </c>
      <c r="L333" s="871" t="str">
        <f t="shared" si="33"/>
        <v xml:space="preserve"> </v>
      </c>
      <c r="M333" s="872"/>
      <c r="N333" s="873">
        <f t="shared" si="34"/>
        <v>0</v>
      </c>
      <c r="O333" s="793"/>
    </row>
    <row r="334" spans="1:15" ht="14.15" customHeight="1">
      <c r="A334" s="793"/>
      <c r="B334" s="1634" t="str">
        <f>IF(ISBLANK(H7)," ",H7)</f>
        <v xml:space="preserve"> </v>
      </c>
      <c r="C334" s="864" t="s">
        <v>514</v>
      </c>
      <c r="D334" s="855"/>
      <c r="E334" s="856"/>
      <c r="F334" s="865" t="str">
        <f t="shared" si="29"/>
        <v xml:space="preserve"> </v>
      </c>
      <c r="G334" s="866"/>
      <c r="H334" s="867" t="str">
        <f t="shared" si="30"/>
        <v xml:space="preserve"> </v>
      </c>
      <c r="I334" s="868" t="str">
        <f t="shared" si="31"/>
        <v xml:space="preserve"> </v>
      </c>
      <c r="J334" s="869" t="str">
        <f t="shared" si="35"/>
        <v xml:space="preserve"> </v>
      </c>
      <c r="K334" s="870" t="str">
        <f t="shared" si="32"/>
        <v xml:space="preserve"> </v>
      </c>
      <c r="L334" s="871" t="str">
        <f t="shared" si="33"/>
        <v xml:space="preserve"> </v>
      </c>
      <c r="M334" s="872"/>
      <c r="N334" s="873">
        <f t="shared" si="34"/>
        <v>0</v>
      </c>
      <c r="O334" s="793"/>
    </row>
    <row r="335" spans="1:15" ht="14.15" customHeight="1">
      <c r="A335" s="793"/>
      <c r="B335" s="1634"/>
      <c r="C335" s="864" t="s">
        <v>515</v>
      </c>
      <c r="D335" s="855"/>
      <c r="E335" s="856"/>
      <c r="F335" s="865" t="str">
        <f t="shared" si="29"/>
        <v xml:space="preserve"> </v>
      </c>
      <c r="G335" s="866"/>
      <c r="H335" s="867" t="str">
        <f t="shared" si="30"/>
        <v xml:space="preserve"> </v>
      </c>
      <c r="I335" s="868" t="str">
        <f t="shared" si="31"/>
        <v xml:space="preserve"> </v>
      </c>
      <c r="J335" s="869" t="str">
        <f t="shared" si="35"/>
        <v xml:space="preserve"> </v>
      </c>
      <c r="K335" s="870" t="str">
        <f t="shared" si="32"/>
        <v xml:space="preserve"> </v>
      </c>
      <c r="L335" s="871" t="str">
        <f t="shared" si="33"/>
        <v xml:space="preserve"> </v>
      </c>
      <c r="M335" s="872"/>
      <c r="N335" s="873">
        <f t="shared" si="34"/>
        <v>0</v>
      </c>
      <c r="O335" s="793"/>
    </row>
    <row r="336" spans="1:15" ht="14.15" customHeight="1">
      <c r="A336" s="793"/>
      <c r="B336" s="1634"/>
      <c r="C336" s="864" t="s">
        <v>516</v>
      </c>
      <c r="D336" s="855"/>
      <c r="E336" s="856"/>
      <c r="F336" s="865" t="str">
        <f t="shared" si="29"/>
        <v xml:space="preserve"> </v>
      </c>
      <c r="G336" s="866"/>
      <c r="H336" s="867" t="str">
        <f t="shared" si="30"/>
        <v xml:space="preserve"> </v>
      </c>
      <c r="I336" s="868" t="str">
        <f t="shared" si="31"/>
        <v xml:space="preserve"> </v>
      </c>
      <c r="J336" s="869" t="str">
        <f t="shared" si="35"/>
        <v xml:space="preserve"> </v>
      </c>
      <c r="K336" s="870" t="str">
        <f t="shared" si="32"/>
        <v xml:space="preserve"> </v>
      </c>
      <c r="L336" s="871" t="str">
        <f t="shared" si="33"/>
        <v xml:space="preserve"> </v>
      </c>
      <c r="M336" s="872"/>
      <c r="N336" s="873">
        <f t="shared" si="34"/>
        <v>0</v>
      </c>
      <c r="O336" s="793"/>
    </row>
    <row r="337" spans="1:15" ht="14.15" customHeight="1">
      <c r="A337" s="793"/>
      <c r="B337" s="1634"/>
      <c r="C337" s="864" t="s">
        <v>517</v>
      </c>
      <c r="D337" s="855"/>
      <c r="E337" s="856"/>
      <c r="F337" s="865" t="str">
        <f t="shared" si="29"/>
        <v xml:space="preserve"> </v>
      </c>
      <c r="G337" s="866"/>
      <c r="H337" s="867" t="str">
        <f t="shared" si="30"/>
        <v xml:space="preserve"> </v>
      </c>
      <c r="I337" s="868" t="str">
        <f t="shared" si="31"/>
        <v xml:space="preserve"> </v>
      </c>
      <c r="J337" s="869" t="str">
        <f t="shared" si="35"/>
        <v xml:space="preserve"> </v>
      </c>
      <c r="K337" s="870" t="str">
        <f t="shared" si="32"/>
        <v xml:space="preserve"> </v>
      </c>
      <c r="L337" s="871" t="str">
        <f t="shared" si="33"/>
        <v xml:space="preserve"> </v>
      </c>
      <c r="M337" s="872"/>
      <c r="N337" s="873">
        <f t="shared" si="34"/>
        <v>0</v>
      </c>
      <c r="O337" s="793"/>
    </row>
    <row r="338" spans="1:15" ht="14.15" customHeight="1">
      <c r="A338" s="793"/>
      <c r="B338" s="1633" t="s">
        <v>73</v>
      </c>
      <c r="C338" s="864" t="s">
        <v>518</v>
      </c>
      <c r="D338" s="855"/>
      <c r="E338" s="856"/>
      <c r="F338" s="865" t="str">
        <f t="shared" si="29"/>
        <v xml:space="preserve"> </v>
      </c>
      <c r="G338" s="866"/>
      <c r="H338" s="867" t="str">
        <f t="shared" si="30"/>
        <v xml:space="preserve"> </v>
      </c>
      <c r="I338" s="868" t="str">
        <f t="shared" si="31"/>
        <v xml:space="preserve"> </v>
      </c>
      <c r="J338" s="869" t="str">
        <f t="shared" si="35"/>
        <v xml:space="preserve"> </v>
      </c>
      <c r="K338" s="870" t="str">
        <f t="shared" si="32"/>
        <v xml:space="preserve"> </v>
      </c>
      <c r="L338" s="871" t="str">
        <f t="shared" si="33"/>
        <v xml:space="preserve"> </v>
      </c>
      <c r="M338" s="872"/>
      <c r="N338" s="873">
        <f t="shared" si="34"/>
        <v>0</v>
      </c>
      <c r="O338" s="793"/>
    </row>
    <row r="339" spans="1:15" ht="14.15" customHeight="1">
      <c r="A339" s="793"/>
      <c r="B339" s="1633"/>
      <c r="C339" s="864" t="s">
        <v>519</v>
      </c>
      <c r="D339" s="855"/>
      <c r="E339" s="856"/>
      <c r="F339" s="865" t="str">
        <f t="shared" si="29"/>
        <v xml:space="preserve"> </v>
      </c>
      <c r="G339" s="866"/>
      <c r="H339" s="867" t="str">
        <f t="shared" si="30"/>
        <v xml:space="preserve"> </v>
      </c>
      <c r="I339" s="868" t="str">
        <f t="shared" si="31"/>
        <v xml:space="preserve"> </v>
      </c>
      <c r="J339" s="869" t="str">
        <f t="shared" si="35"/>
        <v xml:space="preserve"> </v>
      </c>
      <c r="K339" s="870" t="str">
        <f t="shared" si="32"/>
        <v xml:space="preserve"> </v>
      </c>
      <c r="L339" s="871" t="str">
        <f t="shared" si="33"/>
        <v xml:space="preserve"> </v>
      </c>
      <c r="M339" s="872"/>
      <c r="N339" s="873">
        <f t="shared" si="34"/>
        <v>0</v>
      </c>
      <c r="O339" s="793"/>
    </row>
    <row r="340" spans="1:15" ht="14.15" customHeight="1">
      <c r="A340" s="793"/>
      <c r="B340" s="1633"/>
      <c r="C340" s="864" t="s">
        <v>520</v>
      </c>
      <c r="D340" s="855"/>
      <c r="E340" s="856"/>
      <c r="F340" s="865" t="str">
        <f t="shared" si="29"/>
        <v xml:space="preserve"> </v>
      </c>
      <c r="G340" s="866"/>
      <c r="H340" s="867" t="str">
        <f t="shared" si="30"/>
        <v xml:space="preserve"> </v>
      </c>
      <c r="I340" s="868" t="str">
        <f t="shared" si="31"/>
        <v xml:space="preserve"> </v>
      </c>
      <c r="J340" s="869" t="str">
        <f t="shared" si="35"/>
        <v xml:space="preserve"> </v>
      </c>
      <c r="K340" s="870" t="str">
        <f t="shared" si="32"/>
        <v xml:space="preserve"> </v>
      </c>
      <c r="L340" s="871" t="str">
        <f t="shared" si="33"/>
        <v xml:space="preserve"> </v>
      </c>
      <c r="M340" s="872"/>
      <c r="N340" s="873">
        <f t="shared" si="34"/>
        <v>0</v>
      </c>
      <c r="O340" s="793"/>
    </row>
    <row r="341" spans="1:15" ht="14.15" customHeight="1">
      <c r="A341" s="793"/>
      <c r="B341" s="1633"/>
      <c r="C341" s="864" t="s">
        <v>521</v>
      </c>
      <c r="D341" s="855"/>
      <c r="E341" s="856"/>
      <c r="F341" s="865" t="str">
        <f t="shared" si="29"/>
        <v xml:space="preserve"> </v>
      </c>
      <c r="G341" s="866"/>
      <c r="H341" s="867" t="str">
        <f t="shared" si="30"/>
        <v xml:space="preserve"> </v>
      </c>
      <c r="I341" s="868" t="str">
        <f t="shared" si="31"/>
        <v xml:space="preserve"> </v>
      </c>
      <c r="J341" s="869" t="str">
        <f t="shared" si="35"/>
        <v xml:space="preserve"> </v>
      </c>
      <c r="K341" s="870" t="str">
        <f t="shared" si="32"/>
        <v xml:space="preserve"> </v>
      </c>
      <c r="L341" s="871" t="str">
        <f t="shared" si="33"/>
        <v xml:space="preserve"> </v>
      </c>
      <c r="M341" s="872"/>
      <c r="N341" s="873">
        <f t="shared" si="34"/>
        <v>0</v>
      </c>
      <c r="O341" s="793"/>
    </row>
    <row r="342" spans="1:15" ht="14.15" customHeight="1">
      <c r="A342" s="793"/>
      <c r="B342" s="1633"/>
      <c r="C342" s="864" t="s">
        <v>522</v>
      </c>
      <c r="D342" s="855"/>
      <c r="E342" s="856"/>
      <c r="F342" s="865" t="str">
        <f t="shared" si="29"/>
        <v xml:space="preserve"> </v>
      </c>
      <c r="G342" s="866"/>
      <c r="H342" s="867" t="str">
        <f t="shared" si="30"/>
        <v xml:space="preserve"> </v>
      </c>
      <c r="I342" s="868" t="str">
        <f t="shared" si="31"/>
        <v xml:space="preserve"> </v>
      </c>
      <c r="J342" s="869" t="str">
        <f t="shared" si="35"/>
        <v xml:space="preserve"> </v>
      </c>
      <c r="K342" s="870" t="str">
        <f t="shared" si="32"/>
        <v xml:space="preserve"> </v>
      </c>
      <c r="L342" s="871" t="str">
        <f t="shared" si="33"/>
        <v xml:space="preserve"> </v>
      </c>
      <c r="M342" s="872"/>
      <c r="N342" s="873">
        <f t="shared" si="34"/>
        <v>0</v>
      </c>
      <c r="O342" s="793"/>
    </row>
    <row r="343" spans="1:15" ht="14.15" customHeight="1">
      <c r="A343" s="793"/>
      <c r="B343" s="1633"/>
      <c r="C343" s="864" t="s">
        <v>523</v>
      </c>
      <c r="D343" s="855"/>
      <c r="E343" s="856"/>
      <c r="F343" s="865" t="str">
        <f t="shared" si="29"/>
        <v xml:space="preserve"> </v>
      </c>
      <c r="G343" s="866"/>
      <c r="H343" s="867" t="str">
        <f t="shared" si="30"/>
        <v xml:space="preserve"> </v>
      </c>
      <c r="I343" s="868" t="str">
        <f t="shared" si="31"/>
        <v xml:space="preserve"> </v>
      </c>
      <c r="J343" s="869" t="str">
        <f t="shared" si="35"/>
        <v xml:space="preserve"> </v>
      </c>
      <c r="K343" s="870" t="str">
        <f t="shared" si="32"/>
        <v xml:space="preserve"> </v>
      </c>
      <c r="L343" s="871" t="str">
        <f t="shared" si="33"/>
        <v xml:space="preserve"> </v>
      </c>
      <c r="M343" s="872"/>
      <c r="N343" s="873">
        <f t="shared" si="34"/>
        <v>0</v>
      </c>
      <c r="O343" s="793"/>
    </row>
    <row r="344" spans="1:15" ht="14.15" customHeight="1">
      <c r="A344" s="793"/>
      <c r="B344" s="1633"/>
      <c r="C344" s="864" t="s">
        <v>524</v>
      </c>
      <c r="D344" s="855"/>
      <c r="E344" s="856"/>
      <c r="F344" s="865" t="str">
        <f t="shared" si="29"/>
        <v xml:space="preserve"> </v>
      </c>
      <c r="G344" s="866"/>
      <c r="H344" s="867" t="str">
        <f t="shared" si="30"/>
        <v xml:space="preserve"> </v>
      </c>
      <c r="I344" s="868" t="str">
        <f t="shared" si="31"/>
        <v xml:space="preserve"> </v>
      </c>
      <c r="J344" s="869" t="str">
        <f t="shared" si="35"/>
        <v xml:space="preserve"> </v>
      </c>
      <c r="K344" s="870" t="str">
        <f t="shared" si="32"/>
        <v xml:space="preserve"> </v>
      </c>
      <c r="L344" s="871" t="str">
        <f t="shared" si="33"/>
        <v xml:space="preserve"> </v>
      </c>
      <c r="M344" s="872"/>
      <c r="N344" s="873">
        <f t="shared" si="34"/>
        <v>0</v>
      </c>
      <c r="O344" s="793"/>
    </row>
    <row r="345" spans="1:15" ht="14.15" customHeight="1">
      <c r="A345" s="793"/>
      <c r="B345" s="1633"/>
      <c r="C345" s="864" t="s">
        <v>525</v>
      </c>
      <c r="D345" s="855"/>
      <c r="E345" s="856"/>
      <c r="F345" s="865" t="str">
        <f t="shared" si="29"/>
        <v xml:space="preserve"> </v>
      </c>
      <c r="G345" s="866"/>
      <c r="H345" s="867" t="str">
        <f t="shared" si="30"/>
        <v xml:space="preserve"> </v>
      </c>
      <c r="I345" s="868" t="str">
        <f t="shared" si="31"/>
        <v xml:space="preserve"> </v>
      </c>
      <c r="J345" s="869" t="str">
        <f t="shared" si="35"/>
        <v xml:space="preserve"> </v>
      </c>
      <c r="K345" s="870" t="str">
        <f t="shared" si="32"/>
        <v xml:space="preserve"> </v>
      </c>
      <c r="L345" s="871" t="str">
        <f t="shared" si="33"/>
        <v xml:space="preserve"> </v>
      </c>
      <c r="M345" s="872"/>
      <c r="N345" s="873">
        <f t="shared" si="34"/>
        <v>0</v>
      </c>
      <c r="O345" s="793"/>
    </row>
    <row r="346" spans="1:15" ht="14.15" customHeight="1">
      <c r="A346" s="793"/>
      <c r="B346" s="874"/>
      <c r="C346" s="864" t="s">
        <v>526</v>
      </c>
      <c r="D346" s="855"/>
      <c r="E346" s="856"/>
      <c r="F346" s="865" t="str">
        <f t="shared" si="29"/>
        <v xml:space="preserve"> </v>
      </c>
      <c r="G346" s="866"/>
      <c r="H346" s="867" t="str">
        <f t="shared" si="30"/>
        <v xml:space="preserve"> </v>
      </c>
      <c r="I346" s="868" t="str">
        <f t="shared" si="31"/>
        <v xml:space="preserve"> </v>
      </c>
      <c r="J346" s="869" t="str">
        <f t="shared" si="35"/>
        <v xml:space="preserve"> </v>
      </c>
      <c r="K346" s="870" t="str">
        <f t="shared" si="32"/>
        <v xml:space="preserve"> </v>
      </c>
      <c r="L346" s="871" t="str">
        <f t="shared" si="33"/>
        <v xml:space="preserve"> </v>
      </c>
      <c r="M346" s="872"/>
      <c r="N346" s="873">
        <f t="shared" si="34"/>
        <v>0</v>
      </c>
      <c r="O346" s="793"/>
    </row>
    <row r="347" spans="1:15" ht="14.15" customHeight="1">
      <c r="A347" s="793"/>
      <c r="B347" s="874"/>
      <c r="C347" s="864" t="s">
        <v>527</v>
      </c>
      <c r="D347" s="855"/>
      <c r="E347" s="856"/>
      <c r="F347" s="865" t="str">
        <f t="shared" si="29"/>
        <v xml:space="preserve"> </v>
      </c>
      <c r="G347" s="866"/>
      <c r="H347" s="867" t="str">
        <f t="shared" si="30"/>
        <v xml:space="preserve"> </v>
      </c>
      <c r="I347" s="868" t="str">
        <f t="shared" si="31"/>
        <v xml:space="preserve"> </v>
      </c>
      <c r="J347" s="869" t="str">
        <f t="shared" si="35"/>
        <v xml:space="preserve"> </v>
      </c>
      <c r="K347" s="870" t="str">
        <f t="shared" si="32"/>
        <v xml:space="preserve"> </v>
      </c>
      <c r="L347" s="871" t="str">
        <f t="shared" si="33"/>
        <v xml:space="preserve"> </v>
      </c>
      <c r="M347" s="872"/>
      <c r="N347" s="873">
        <f t="shared" si="34"/>
        <v>0</v>
      </c>
      <c r="O347" s="793"/>
    </row>
    <row r="348" spans="1:15" ht="14.15" customHeight="1">
      <c r="A348" s="793"/>
      <c r="B348" s="874"/>
      <c r="C348" s="864" t="s">
        <v>528</v>
      </c>
      <c r="D348" s="855"/>
      <c r="E348" s="856"/>
      <c r="F348" s="865" t="str">
        <f t="shared" si="29"/>
        <v xml:space="preserve"> </v>
      </c>
      <c r="G348" s="866"/>
      <c r="H348" s="867" t="str">
        <f t="shared" si="30"/>
        <v xml:space="preserve"> </v>
      </c>
      <c r="I348" s="868" t="str">
        <f t="shared" si="31"/>
        <v xml:space="preserve"> </v>
      </c>
      <c r="J348" s="869" t="str">
        <f t="shared" si="35"/>
        <v xml:space="preserve"> </v>
      </c>
      <c r="K348" s="870" t="str">
        <f t="shared" si="32"/>
        <v xml:space="preserve"> </v>
      </c>
      <c r="L348" s="871" t="str">
        <f t="shared" si="33"/>
        <v xml:space="preserve"> </v>
      </c>
      <c r="M348" s="872"/>
      <c r="N348" s="873">
        <f t="shared" si="34"/>
        <v>0</v>
      </c>
      <c r="O348" s="793"/>
    </row>
    <row r="349" spans="1:15" ht="14.15" customHeight="1">
      <c r="A349" s="793"/>
      <c r="B349" s="874"/>
      <c r="C349" s="864" t="s">
        <v>529</v>
      </c>
      <c r="D349" s="855"/>
      <c r="E349" s="856"/>
      <c r="F349" s="865" t="str">
        <f t="shared" si="29"/>
        <v xml:space="preserve"> </v>
      </c>
      <c r="G349" s="866"/>
      <c r="H349" s="867" t="str">
        <f t="shared" si="30"/>
        <v xml:space="preserve"> </v>
      </c>
      <c r="I349" s="868" t="str">
        <f t="shared" si="31"/>
        <v xml:space="preserve"> </v>
      </c>
      <c r="J349" s="869" t="str">
        <f t="shared" si="35"/>
        <v xml:space="preserve"> </v>
      </c>
      <c r="K349" s="870" t="str">
        <f t="shared" si="32"/>
        <v xml:space="preserve"> </v>
      </c>
      <c r="L349" s="871" t="str">
        <f t="shared" si="33"/>
        <v xml:space="preserve"> </v>
      </c>
      <c r="M349" s="872"/>
      <c r="N349" s="873">
        <f t="shared" si="34"/>
        <v>0</v>
      </c>
      <c r="O349" s="793"/>
    </row>
    <row r="350" spans="1:15" ht="14.15" customHeight="1">
      <c r="A350" s="793"/>
      <c r="B350" s="874"/>
      <c r="C350" s="864" t="s">
        <v>530</v>
      </c>
      <c r="D350" s="855"/>
      <c r="E350" s="856"/>
      <c r="F350" s="865" t="str">
        <f t="shared" si="29"/>
        <v xml:space="preserve"> </v>
      </c>
      <c r="G350" s="866"/>
      <c r="H350" s="867" t="str">
        <f t="shared" si="30"/>
        <v xml:space="preserve"> </v>
      </c>
      <c r="I350" s="868" t="str">
        <f t="shared" si="31"/>
        <v xml:space="preserve"> </v>
      </c>
      <c r="J350" s="869" t="str">
        <f t="shared" si="35"/>
        <v xml:space="preserve"> </v>
      </c>
      <c r="K350" s="870" t="str">
        <f t="shared" si="32"/>
        <v xml:space="preserve"> </v>
      </c>
      <c r="L350" s="871" t="str">
        <f t="shared" si="33"/>
        <v xml:space="preserve"> </v>
      </c>
      <c r="M350" s="872"/>
      <c r="N350" s="873">
        <f t="shared" si="34"/>
        <v>0</v>
      </c>
      <c r="O350" s="793"/>
    </row>
    <row r="351" spans="1:15" ht="14.15" customHeight="1">
      <c r="A351" s="793"/>
      <c r="B351" s="874"/>
      <c r="C351" s="864" t="s">
        <v>531</v>
      </c>
      <c r="D351" s="855"/>
      <c r="E351" s="856"/>
      <c r="F351" s="865" t="str">
        <f t="shared" si="29"/>
        <v xml:space="preserve"> </v>
      </c>
      <c r="G351" s="866"/>
      <c r="H351" s="867" t="str">
        <f t="shared" si="30"/>
        <v xml:space="preserve"> </v>
      </c>
      <c r="I351" s="868" t="str">
        <f t="shared" si="31"/>
        <v xml:space="preserve"> </v>
      </c>
      <c r="J351" s="869" t="str">
        <f t="shared" si="35"/>
        <v xml:space="preserve"> </v>
      </c>
      <c r="K351" s="870" t="str">
        <f t="shared" si="32"/>
        <v xml:space="preserve"> </v>
      </c>
      <c r="L351" s="871" t="str">
        <f t="shared" si="33"/>
        <v xml:space="preserve"> </v>
      </c>
      <c r="M351" s="872"/>
      <c r="N351" s="873">
        <f t="shared" si="34"/>
        <v>0</v>
      </c>
      <c r="O351" s="793"/>
    </row>
    <row r="352" spans="1:15" ht="14.15" customHeight="1">
      <c r="A352" s="793"/>
      <c r="B352" s="874"/>
      <c r="C352" s="864" t="s">
        <v>532</v>
      </c>
      <c r="D352" s="855"/>
      <c r="E352" s="856"/>
      <c r="F352" s="865" t="str">
        <f t="shared" si="29"/>
        <v xml:space="preserve"> </v>
      </c>
      <c r="G352" s="866"/>
      <c r="H352" s="867" t="str">
        <f t="shared" si="30"/>
        <v xml:space="preserve"> </v>
      </c>
      <c r="I352" s="868" t="str">
        <f t="shared" si="31"/>
        <v xml:space="preserve"> </v>
      </c>
      <c r="J352" s="869" t="str">
        <f t="shared" si="35"/>
        <v xml:space="preserve"> </v>
      </c>
      <c r="K352" s="870" t="str">
        <f t="shared" si="32"/>
        <v xml:space="preserve"> </v>
      </c>
      <c r="L352" s="871" t="str">
        <f t="shared" si="33"/>
        <v xml:space="preserve"> </v>
      </c>
      <c r="M352" s="872"/>
      <c r="N352" s="873">
        <f t="shared" si="34"/>
        <v>0</v>
      </c>
      <c r="O352" s="793"/>
    </row>
    <row r="353" spans="1:15" ht="14.15" customHeight="1">
      <c r="A353" s="793"/>
      <c r="B353" s="874"/>
      <c r="C353" s="864" t="s">
        <v>533</v>
      </c>
      <c r="D353" s="855"/>
      <c r="E353" s="856"/>
      <c r="F353" s="865" t="str">
        <f t="shared" si="29"/>
        <v xml:space="preserve"> </v>
      </c>
      <c r="G353" s="866"/>
      <c r="H353" s="867" t="str">
        <f t="shared" si="30"/>
        <v xml:space="preserve"> </v>
      </c>
      <c r="I353" s="868" t="str">
        <f t="shared" si="31"/>
        <v xml:space="preserve"> </v>
      </c>
      <c r="J353" s="869" t="str">
        <f t="shared" si="35"/>
        <v xml:space="preserve"> </v>
      </c>
      <c r="K353" s="870" t="str">
        <f t="shared" si="32"/>
        <v xml:space="preserve"> </v>
      </c>
      <c r="L353" s="871" t="str">
        <f t="shared" si="33"/>
        <v xml:space="preserve"> </v>
      </c>
      <c r="M353" s="872"/>
      <c r="N353" s="873">
        <f t="shared" si="34"/>
        <v>0</v>
      </c>
      <c r="O353" s="793"/>
    </row>
    <row r="354" spans="1:15" ht="14.15" customHeight="1">
      <c r="A354" s="793"/>
      <c r="B354" s="874"/>
      <c r="C354" s="864" t="s">
        <v>534</v>
      </c>
      <c r="D354" s="855"/>
      <c r="E354" s="856"/>
      <c r="F354" s="865" t="str">
        <f t="shared" si="29"/>
        <v xml:space="preserve"> </v>
      </c>
      <c r="G354" s="866"/>
      <c r="H354" s="867" t="str">
        <f t="shared" si="30"/>
        <v xml:space="preserve"> </v>
      </c>
      <c r="I354" s="868" t="str">
        <f t="shared" si="31"/>
        <v xml:space="preserve"> </v>
      </c>
      <c r="J354" s="869" t="str">
        <f t="shared" si="35"/>
        <v xml:space="preserve"> </v>
      </c>
      <c r="K354" s="870" t="str">
        <f t="shared" si="32"/>
        <v xml:space="preserve"> </v>
      </c>
      <c r="L354" s="871" t="str">
        <f t="shared" si="33"/>
        <v xml:space="preserve"> </v>
      </c>
      <c r="M354" s="872"/>
      <c r="N354" s="873">
        <f t="shared" si="34"/>
        <v>0</v>
      </c>
      <c r="O354" s="793"/>
    </row>
    <row r="355" spans="1:15" ht="14.15" customHeight="1">
      <c r="A355" s="793"/>
      <c r="B355" s="875"/>
      <c r="C355" s="864" t="s">
        <v>535</v>
      </c>
      <c r="D355" s="855"/>
      <c r="E355" s="856"/>
      <c r="F355" s="865" t="str">
        <f t="shared" si="29"/>
        <v xml:space="preserve"> </v>
      </c>
      <c r="G355" s="866"/>
      <c r="H355" s="867" t="str">
        <f t="shared" si="30"/>
        <v xml:space="preserve"> </v>
      </c>
      <c r="I355" s="868" t="str">
        <f t="shared" si="31"/>
        <v xml:space="preserve"> </v>
      </c>
      <c r="J355" s="869" t="str">
        <f t="shared" si="35"/>
        <v xml:space="preserve"> </v>
      </c>
      <c r="K355" s="870" t="str">
        <f t="shared" si="32"/>
        <v xml:space="preserve"> </v>
      </c>
      <c r="L355" s="871" t="str">
        <f t="shared" si="33"/>
        <v xml:space="preserve"> </v>
      </c>
      <c r="M355" s="872"/>
      <c r="N355" s="873">
        <f t="shared" si="34"/>
        <v>0</v>
      </c>
      <c r="O355" s="793"/>
    </row>
    <row r="356" spans="1:15" ht="14.15" customHeight="1">
      <c r="A356" s="793"/>
      <c r="B356" s="863"/>
      <c r="C356" s="864" t="s">
        <v>536</v>
      </c>
      <c r="D356" s="855"/>
      <c r="E356" s="856"/>
      <c r="F356" s="865" t="str">
        <f t="shared" si="29"/>
        <v xml:space="preserve"> </v>
      </c>
      <c r="G356" s="866"/>
      <c r="H356" s="867" t="str">
        <f t="shared" si="30"/>
        <v xml:space="preserve"> </v>
      </c>
      <c r="I356" s="868" t="str">
        <f t="shared" si="31"/>
        <v xml:space="preserve"> </v>
      </c>
      <c r="J356" s="869" t="str">
        <f t="shared" si="35"/>
        <v xml:space="preserve"> </v>
      </c>
      <c r="K356" s="870" t="str">
        <f t="shared" si="32"/>
        <v xml:space="preserve"> </v>
      </c>
      <c r="L356" s="871" t="str">
        <f t="shared" si="33"/>
        <v xml:space="preserve"> </v>
      </c>
      <c r="M356" s="872"/>
      <c r="N356" s="873">
        <f t="shared" si="34"/>
        <v>0</v>
      </c>
      <c r="O356" s="793"/>
    </row>
    <row r="357" spans="1:15" ht="14.15" customHeight="1">
      <c r="A357" s="793"/>
      <c r="B357" s="874"/>
      <c r="C357" s="864" t="s">
        <v>537</v>
      </c>
      <c r="D357" s="855"/>
      <c r="E357" s="856"/>
      <c r="F357" s="865" t="str">
        <f t="shared" si="29"/>
        <v xml:space="preserve"> </v>
      </c>
      <c r="G357" s="866"/>
      <c r="H357" s="867" t="str">
        <f t="shared" si="30"/>
        <v xml:space="preserve"> </v>
      </c>
      <c r="I357" s="868" t="str">
        <f t="shared" si="31"/>
        <v xml:space="preserve"> </v>
      </c>
      <c r="J357" s="869" t="str">
        <f t="shared" si="35"/>
        <v xml:space="preserve"> </v>
      </c>
      <c r="K357" s="870" t="str">
        <f t="shared" si="32"/>
        <v xml:space="preserve"> </v>
      </c>
      <c r="L357" s="871" t="str">
        <f t="shared" si="33"/>
        <v xml:space="preserve"> </v>
      </c>
      <c r="M357" s="872"/>
      <c r="N357" s="873">
        <f t="shared" si="34"/>
        <v>0</v>
      </c>
      <c r="O357" s="793"/>
    </row>
    <row r="358" spans="1:15" ht="14.15" customHeight="1">
      <c r="A358" s="793"/>
      <c r="B358" s="874"/>
      <c r="C358" s="864" t="s">
        <v>538</v>
      </c>
      <c r="D358" s="855"/>
      <c r="E358" s="856"/>
      <c r="F358" s="865" t="str">
        <f t="shared" si="29"/>
        <v xml:space="preserve"> </v>
      </c>
      <c r="G358" s="866"/>
      <c r="H358" s="867" t="str">
        <f t="shared" si="30"/>
        <v xml:space="preserve"> </v>
      </c>
      <c r="I358" s="868" t="str">
        <f t="shared" si="31"/>
        <v xml:space="preserve"> </v>
      </c>
      <c r="J358" s="869" t="str">
        <f t="shared" si="35"/>
        <v xml:space="preserve"> </v>
      </c>
      <c r="K358" s="870" t="str">
        <f t="shared" si="32"/>
        <v xml:space="preserve"> </v>
      </c>
      <c r="L358" s="871" t="str">
        <f t="shared" si="33"/>
        <v xml:space="preserve"> </v>
      </c>
      <c r="M358" s="872"/>
      <c r="N358" s="873">
        <f t="shared" si="34"/>
        <v>0</v>
      </c>
      <c r="O358" s="793"/>
    </row>
    <row r="359" spans="1:15" ht="14.15" customHeight="1">
      <c r="A359" s="793"/>
      <c r="B359" s="874"/>
      <c r="C359" s="864" t="s">
        <v>539</v>
      </c>
      <c r="D359" s="855"/>
      <c r="E359" s="856"/>
      <c r="F359" s="865" t="str">
        <f t="shared" si="29"/>
        <v xml:space="preserve"> </v>
      </c>
      <c r="G359" s="866"/>
      <c r="H359" s="867" t="str">
        <f t="shared" si="30"/>
        <v xml:space="preserve"> </v>
      </c>
      <c r="I359" s="868" t="str">
        <f t="shared" si="31"/>
        <v xml:space="preserve"> </v>
      </c>
      <c r="J359" s="869" t="str">
        <f t="shared" si="35"/>
        <v xml:space="preserve"> </v>
      </c>
      <c r="K359" s="870" t="str">
        <f t="shared" si="32"/>
        <v xml:space="preserve"> </v>
      </c>
      <c r="L359" s="871" t="str">
        <f t="shared" si="33"/>
        <v xml:space="preserve"> </v>
      </c>
      <c r="M359" s="872"/>
      <c r="N359" s="873">
        <f t="shared" si="34"/>
        <v>0</v>
      </c>
      <c r="O359" s="793"/>
    </row>
    <row r="360" spans="1:15" ht="14.15" customHeight="1">
      <c r="A360" s="793"/>
      <c r="B360" s="874"/>
      <c r="C360" s="864" t="s">
        <v>540</v>
      </c>
      <c r="D360" s="855"/>
      <c r="E360" s="856"/>
      <c r="F360" s="865" t="str">
        <f t="shared" si="29"/>
        <v xml:space="preserve"> </v>
      </c>
      <c r="G360" s="866"/>
      <c r="H360" s="867" t="str">
        <f t="shared" si="30"/>
        <v xml:space="preserve"> </v>
      </c>
      <c r="I360" s="868" t="str">
        <f t="shared" si="31"/>
        <v xml:space="preserve"> </v>
      </c>
      <c r="J360" s="869" t="str">
        <f t="shared" si="35"/>
        <v xml:space="preserve"> </v>
      </c>
      <c r="K360" s="870" t="str">
        <f t="shared" si="32"/>
        <v xml:space="preserve"> </v>
      </c>
      <c r="L360" s="871" t="str">
        <f t="shared" si="33"/>
        <v xml:space="preserve"> </v>
      </c>
      <c r="M360" s="872"/>
      <c r="N360" s="873">
        <f t="shared" si="34"/>
        <v>0</v>
      </c>
      <c r="O360" s="793"/>
    </row>
    <row r="361" spans="1:15" ht="14.15" customHeight="1">
      <c r="A361" s="793"/>
      <c r="B361" s="874"/>
      <c r="C361" s="864" t="s">
        <v>541</v>
      </c>
      <c r="D361" s="855"/>
      <c r="E361" s="856"/>
      <c r="F361" s="865" t="str">
        <f t="shared" si="29"/>
        <v xml:space="preserve"> </v>
      </c>
      <c r="G361" s="866"/>
      <c r="H361" s="867" t="str">
        <f t="shared" si="30"/>
        <v xml:space="preserve"> </v>
      </c>
      <c r="I361" s="868" t="str">
        <f t="shared" si="31"/>
        <v xml:space="preserve"> </v>
      </c>
      <c r="J361" s="869" t="str">
        <f t="shared" si="35"/>
        <v xml:space="preserve"> </v>
      </c>
      <c r="K361" s="870" t="str">
        <f t="shared" si="32"/>
        <v xml:space="preserve"> </v>
      </c>
      <c r="L361" s="871" t="str">
        <f t="shared" si="33"/>
        <v xml:space="preserve"> </v>
      </c>
      <c r="M361" s="872"/>
      <c r="N361" s="873">
        <f t="shared" si="34"/>
        <v>0</v>
      </c>
      <c r="O361" s="793"/>
    </row>
    <row r="362" spans="1:15" ht="14.15" customHeight="1">
      <c r="A362" s="793"/>
      <c r="B362" s="874"/>
      <c r="C362" s="864" t="s">
        <v>542</v>
      </c>
      <c r="D362" s="855"/>
      <c r="E362" s="856"/>
      <c r="F362" s="865" t="str">
        <f t="shared" si="29"/>
        <v xml:space="preserve"> </v>
      </c>
      <c r="G362" s="866"/>
      <c r="H362" s="867" t="str">
        <f t="shared" si="30"/>
        <v xml:space="preserve"> </v>
      </c>
      <c r="I362" s="868" t="str">
        <f t="shared" si="31"/>
        <v xml:space="preserve"> </v>
      </c>
      <c r="J362" s="869" t="str">
        <f t="shared" si="35"/>
        <v xml:space="preserve"> </v>
      </c>
      <c r="K362" s="870" t="str">
        <f t="shared" si="32"/>
        <v xml:space="preserve"> </v>
      </c>
      <c r="L362" s="871" t="str">
        <f t="shared" si="33"/>
        <v xml:space="preserve"> </v>
      </c>
      <c r="M362" s="872"/>
      <c r="N362" s="873">
        <f t="shared" si="34"/>
        <v>0</v>
      </c>
      <c r="O362" s="793"/>
    </row>
    <row r="363" spans="1:15" ht="14.15" customHeight="1">
      <c r="A363" s="793"/>
      <c r="B363" s="874"/>
      <c r="C363" s="864" t="s">
        <v>543</v>
      </c>
      <c r="D363" s="855"/>
      <c r="E363" s="856"/>
      <c r="F363" s="865" t="str">
        <f t="shared" si="29"/>
        <v xml:space="preserve"> </v>
      </c>
      <c r="G363" s="866"/>
      <c r="H363" s="867" t="str">
        <f t="shared" si="30"/>
        <v xml:space="preserve"> </v>
      </c>
      <c r="I363" s="868" t="str">
        <f t="shared" si="31"/>
        <v xml:space="preserve"> </v>
      </c>
      <c r="J363" s="869" t="str">
        <f t="shared" si="35"/>
        <v xml:space="preserve"> </v>
      </c>
      <c r="K363" s="870" t="str">
        <f t="shared" si="32"/>
        <v xml:space="preserve"> </v>
      </c>
      <c r="L363" s="871" t="str">
        <f t="shared" si="33"/>
        <v xml:space="preserve"> </v>
      </c>
      <c r="M363" s="872"/>
      <c r="N363" s="873">
        <f t="shared" si="34"/>
        <v>0</v>
      </c>
      <c r="O363" s="793"/>
    </row>
    <row r="364" spans="1:15" ht="14.15" customHeight="1">
      <c r="A364" s="793"/>
      <c r="B364" s="874"/>
      <c r="C364" s="864" t="s">
        <v>544</v>
      </c>
      <c r="D364" s="855"/>
      <c r="E364" s="856"/>
      <c r="F364" s="865" t="str">
        <f t="shared" si="29"/>
        <v xml:space="preserve"> </v>
      </c>
      <c r="G364" s="866"/>
      <c r="H364" s="867" t="str">
        <f t="shared" si="30"/>
        <v xml:space="preserve"> </v>
      </c>
      <c r="I364" s="868" t="str">
        <f t="shared" si="31"/>
        <v xml:space="preserve"> </v>
      </c>
      <c r="J364" s="869" t="str">
        <f t="shared" si="35"/>
        <v xml:space="preserve"> </v>
      </c>
      <c r="K364" s="870" t="str">
        <f t="shared" si="32"/>
        <v xml:space="preserve"> </v>
      </c>
      <c r="L364" s="871" t="str">
        <f t="shared" si="33"/>
        <v xml:space="preserve"> </v>
      </c>
      <c r="M364" s="872"/>
      <c r="N364" s="873">
        <f t="shared" si="34"/>
        <v>0</v>
      </c>
      <c r="O364" s="793"/>
    </row>
    <row r="365" spans="1:15" ht="14.15" customHeight="1">
      <c r="A365" s="793"/>
      <c r="B365" s="1634" t="str">
        <f>IF(ISBLANK(H7)," ",H7)</f>
        <v xml:space="preserve"> </v>
      </c>
      <c r="C365" s="864" t="s">
        <v>545</v>
      </c>
      <c r="D365" s="855"/>
      <c r="E365" s="856"/>
      <c r="F365" s="865" t="str">
        <f t="shared" si="29"/>
        <v xml:space="preserve"> </v>
      </c>
      <c r="G365" s="866"/>
      <c r="H365" s="867" t="str">
        <f t="shared" si="30"/>
        <v xml:space="preserve"> </v>
      </c>
      <c r="I365" s="868" t="str">
        <f t="shared" si="31"/>
        <v xml:space="preserve"> </v>
      </c>
      <c r="J365" s="869" t="str">
        <f t="shared" si="35"/>
        <v xml:space="preserve"> </v>
      </c>
      <c r="K365" s="870" t="str">
        <f t="shared" si="32"/>
        <v xml:space="preserve"> </v>
      </c>
      <c r="L365" s="871" t="str">
        <f t="shared" si="33"/>
        <v xml:space="preserve"> </v>
      </c>
      <c r="M365" s="872"/>
      <c r="N365" s="873">
        <f t="shared" si="34"/>
        <v>0</v>
      </c>
      <c r="O365" s="793"/>
    </row>
    <row r="366" spans="1:15" ht="14.15" customHeight="1">
      <c r="A366" s="793"/>
      <c r="B366" s="1634"/>
      <c r="C366" s="864" t="s">
        <v>546</v>
      </c>
      <c r="D366" s="855"/>
      <c r="E366" s="856"/>
      <c r="F366" s="865" t="str">
        <f t="shared" si="29"/>
        <v xml:space="preserve"> </v>
      </c>
      <c r="G366" s="866"/>
      <c r="H366" s="867" t="str">
        <f t="shared" si="30"/>
        <v xml:space="preserve"> </v>
      </c>
      <c r="I366" s="868" t="str">
        <f t="shared" si="31"/>
        <v xml:space="preserve"> </v>
      </c>
      <c r="J366" s="869" t="str">
        <f t="shared" si="35"/>
        <v xml:space="preserve"> </v>
      </c>
      <c r="K366" s="870" t="str">
        <f t="shared" si="32"/>
        <v xml:space="preserve"> </v>
      </c>
      <c r="L366" s="871" t="str">
        <f t="shared" si="33"/>
        <v xml:space="preserve"> </v>
      </c>
      <c r="M366" s="872"/>
      <c r="N366" s="873">
        <f t="shared" si="34"/>
        <v>0</v>
      </c>
      <c r="O366" s="793"/>
    </row>
    <row r="367" spans="1:15" ht="14.15" customHeight="1">
      <c r="A367" s="793"/>
      <c r="B367" s="1634"/>
      <c r="C367" s="864" t="s">
        <v>547</v>
      </c>
      <c r="D367" s="855"/>
      <c r="E367" s="856"/>
      <c r="F367" s="865" t="str">
        <f t="shared" si="29"/>
        <v xml:space="preserve"> </v>
      </c>
      <c r="G367" s="866"/>
      <c r="H367" s="867" t="str">
        <f t="shared" si="30"/>
        <v xml:space="preserve"> </v>
      </c>
      <c r="I367" s="868" t="str">
        <f t="shared" si="31"/>
        <v xml:space="preserve"> </v>
      </c>
      <c r="J367" s="869" t="str">
        <f t="shared" si="35"/>
        <v xml:space="preserve"> </v>
      </c>
      <c r="K367" s="870" t="str">
        <f t="shared" si="32"/>
        <v xml:space="preserve"> </v>
      </c>
      <c r="L367" s="871" t="str">
        <f t="shared" si="33"/>
        <v xml:space="preserve"> </v>
      </c>
      <c r="M367" s="872"/>
      <c r="N367" s="873">
        <f t="shared" si="34"/>
        <v>0</v>
      </c>
      <c r="O367" s="793"/>
    </row>
    <row r="368" spans="1:15" ht="14.15" customHeight="1">
      <c r="A368" s="793"/>
      <c r="B368" s="1634"/>
      <c r="C368" s="864" t="s">
        <v>548</v>
      </c>
      <c r="D368" s="855"/>
      <c r="E368" s="856"/>
      <c r="F368" s="865" t="str">
        <f t="shared" si="29"/>
        <v xml:space="preserve"> </v>
      </c>
      <c r="G368" s="866"/>
      <c r="H368" s="867" t="str">
        <f t="shared" si="30"/>
        <v xml:space="preserve"> </v>
      </c>
      <c r="I368" s="868" t="str">
        <f t="shared" si="31"/>
        <v xml:space="preserve"> </v>
      </c>
      <c r="J368" s="869" t="str">
        <f t="shared" si="35"/>
        <v xml:space="preserve"> </v>
      </c>
      <c r="K368" s="870" t="str">
        <f t="shared" si="32"/>
        <v xml:space="preserve"> </v>
      </c>
      <c r="L368" s="871" t="str">
        <f t="shared" si="33"/>
        <v xml:space="preserve"> </v>
      </c>
      <c r="M368" s="872"/>
      <c r="N368" s="873">
        <f t="shared" si="34"/>
        <v>0</v>
      </c>
      <c r="O368" s="793"/>
    </row>
    <row r="369" spans="1:15" ht="14.15" customHeight="1">
      <c r="A369" s="793"/>
      <c r="B369" s="1633" t="s">
        <v>74</v>
      </c>
      <c r="C369" s="864" t="s">
        <v>549</v>
      </c>
      <c r="D369" s="855"/>
      <c r="E369" s="856"/>
      <c r="F369" s="865" t="str">
        <f t="shared" si="29"/>
        <v xml:space="preserve"> </v>
      </c>
      <c r="G369" s="866"/>
      <c r="H369" s="867" t="str">
        <f t="shared" si="30"/>
        <v xml:space="preserve"> </v>
      </c>
      <c r="I369" s="868" t="str">
        <f t="shared" si="31"/>
        <v xml:space="preserve"> </v>
      </c>
      <c r="J369" s="869" t="str">
        <f t="shared" si="35"/>
        <v xml:space="preserve"> </v>
      </c>
      <c r="K369" s="870" t="str">
        <f t="shared" si="32"/>
        <v xml:space="preserve"> </v>
      </c>
      <c r="L369" s="871" t="str">
        <f t="shared" si="33"/>
        <v xml:space="preserve"> </v>
      </c>
      <c r="M369" s="872"/>
      <c r="N369" s="873">
        <f t="shared" si="34"/>
        <v>0</v>
      </c>
      <c r="O369" s="793"/>
    </row>
    <row r="370" spans="1:15" ht="14.15" customHeight="1">
      <c r="A370" s="793"/>
      <c r="B370" s="1633"/>
      <c r="C370" s="864" t="s">
        <v>550</v>
      </c>
      <c r="D370" s="855"/>
      <c r="E370" s="856"/>
      <c r="F370" s="865" t="str">
        <f t="shared" si="29"/>
        <v xml:space="preserve"> </v>
      </c>
      <c r="G370" s="866"/>
      <c r="H370" s="867" t="str">
        <f t="shared" si="30"/>
        <v xml:space="preserve"> </v>
      </c>
      <c r="I370" s="868" t="str">
        <f t="shared" si="31"/>
        <v xml:space="preserve"> </v>
      </c>
      <c r="J370" s="869" t="str">
        <f t="shared" si="35"/>
        <v xml:space="preserve"> </v>
      </c>
      <c r="K370" s="870" t="str">
        <f t="shared" si="32"/>
        <v xml:space="preserve"> </v>
      </c>
      <c r="L370" s="871" t="str">
        <f t="shared" si="33"/>
        <v xml:space="preserve"> </v>
      </c>
      <c r="M370" s="872"/>
      <c r="N370" s="873">
        <f t="shared" si="34"/>
        <v>0</v>
      </c>
      <c r="O370" s="793"/>
    </row>
    <row r="371" spans="1:15" ht="14.15" customHeight="1">
      <c r="A371" s="793"/>
      <c r="B371" s="1633"/>
      <c r="C371" s="864" t="s">
        <v>551</v>
      </c>
      <c r="D371" s="855"/>
      <c r="E371" s="856"/>
      <c r="F371" s="865" t="str">
        <f t="shared" si="29"/>
        <v xml:space="preserve"> </v>
      </c>
      <c r="G371" s="866"/>
      <c r="H371" s="867" t="str">
        <f t="shared" si="30"/>
        <v xml:space="preserve"> </v>
      </c>
      <c r="I371" s="868" t="str">
        <f t="shared" si="31"/>
        <v xml:space="preserve"> </v>
      </c>
      <c r="J371" s="869" t="str">
        <f t="shared" si="35"/>
        <v xml:space="preserve"> </v>
      </c>
      <c r="K371" s="870" t="str">
        <f t="shared" si="32"/>
        <v xml:space="preserve"> </v>
      </c>
      <c r="L371" s="871" t="str">
        <f t="shared" si="33"/>
        <v xml:space="preserve"> </v>
      </c>
      <c r="M371" s="872"/>
      <c r="N371" s="873">
        <f t="shared" si="34"/>
        <v>0</v>
      </c>
      <c r="O371" s="793"/>
    </row>
    <row r="372" spans="1:15" ht="14.15" customHeight="1">
      <c r="A372" s="793"/>
      <c r="B372" s="1633"/>
      <c r="C372" s="864" t="s">
        <v>552</v>
      </c>
      <c r="D372" s="855"/>
      <c r="E372" s="856"/>
      <c r="F372" s="865" t="str">
        <f t="shared" ref="F372:F416" si="36">IF(AND(NOT(ISBLANK(D372)),NOT(ISBLANK(E372)),NOT(ISBLANK(D371)),NOT(ISBLANK(E371))),24-D371-(E371/60)+D372+(E372/60)," ")</f>
        <v xml:space="preserve"> </v>
      </c>
      <c r="G372" s="866"/>
      <c r="H372" s="867" t="str">
        <f t="shared" ref="H372:H416" si="37">IF(AND(NOT(ISBLANK(D372)),NOT(ISBLANK(E372)),G372&gt;0),G372/F372*24," ")</f>
        <v xml:space="preserve"> </v>
      </c>
      <c r="I372" s="868" t="str">
        <f t="shared" ref="I372:I416" si="38">IF(OR(ISBLANK(G372),N372=0,H372&lt;0.8*N372)," ",H372)</f>
        <v xml:space="preserve"> </v>
      </c>
      <c r="J372" s="869" t="str">
        <f t="shared" si="35"/>
        <v xml:space="preserve"> </v>
      </c>
      <c r="K372" s="870" t="str">
        <f t="shared" ref="K372:K416" si="39">IF(J372=" "," ",J372*1.2)</f>
        <v xml:space="preserve"> </v>
      </c>
      <c r="L372" s="871" t="str">
        <f t="shared" ref="L372:L416" si="40">IF(AND(I372&lt;=K372,M372&lt;&gt;"Ja"),I372," ")</f>
        <v xml:space="preserve"> </v>
      </c>
      <c r="M372" s="872"/>
      <c r="N372" s="873">
        <f t="shared" ref="N372:N416" si="41">IF(AND(ISBLANK($I$20),ISBLANK($I$23),ISBLANK($I$26),ISBLANK($I$31),ISBLANK($I$38)),0,IF(SUM($I$20*(100-$I$21)/100,$I$23*(100-$I$24)/100,$I$26,$I$31)&gt;0,($I$20*(100-$I$21)/100+$I$23*(100-$I$24)/100+$I$26+$I$31)/365,$I$38/365))</f>
        <v>0</v>
      </c>
      <c r="O372" s="793"/>
    </row>
    <row r="373" spans="1:15" ht="14.15" customHeight="1">
      <c r="A373" s="793"/>
      <c r="B373" s="1633"/>
      <c r="C373" s="864" t="s">
        <v>553</v>
      </c>
      <c r="D373" s="855"/>
      <c r="E373" s="856"/>
      <c r="F373" s="865" t="str">
        <f t="shared" si="36"/>
        <v xml:space="preserve"> </v>
      </c>
      <c r="G373" s="866"/>
      <c r="H373" s="867" t="str">
        <f t="shared" si="37"/>
        <v xml:space="preserve"> </v>
      </c>
      <c r="I373" s="868" t="str">
        <f t="shared" si="38"/>
        <v xml:space="preserve"> </v>
      </c>
      <c r="J373" s="869" t="str">
        <f t="shared" si="35"/>
        <v xml:space="preserve"> </v>
      </c>
      <c r="K373" s="870" t="str">
        <f t="shared" si="39"/>
        <v xml:space="preserve"> </v>
      </c>
      <c r="L373" s="871" t="str">
        <f t="shared" si="40"/>
        <v xml:space="preserve"> </v>
      </c>
      <c r="M373" s="872"/>
      <c r="N373" s="873">
        <f t="shared" si="41"/>
        <v>0</v>
      </c>
      <c r="O373" s="793"/>
    </row>
    <row r="374" spans="1:15" ht="14.15" customHeight="1">
      <c r="A374" s="793"/>
      <c r="B374" s="1633"/>
      <c r="C374" s="864" t="s">
        <v>554</v>
      </c>
      <c r="D374" s="855"/>
      <c r="E374" s="856"/>
      <c r="F374" s="865" t="str">
        <f t="shared" si="36"/>
        <v xml:space="preserve"> </v>
      </c>
      <c r="G374" s="866"/>
      <c r="H374" s="867" t="str">
        <f t="shared" si="37"/>
        <v xml:space="preserve"> </v>
      </c>
      <c r="I374" s="868" t="str">
        <f t="shared" si="38"/>
        <v xml:space="preserve"> </v>
      </c>
      <c r="J374" s="869" t="str">
        <f t="shared" si="35"/>
        <v xml:space="preserve"> </v>
      </c>
      <c r="K374" s="870" t="str">
        <f t="shared" si="39"/>
        <v xml:space="preserve"> </v>
      </c>
      <c r="L374" s="871" t="str">
        <f t="shared" si="40"/>
        <v xml:space="preserve"> </v>
      </c>
      <c r="M374" s="872"/>
      <c r="N374" s="873">
        <f t="shared" si="41"/>
        <v>0</v>
      </c>
      <c r="O374" s="793"/>
    </row>
    <row r="375" spans="1:15" ht="14.15" customHeight="1">
      <c r="A375" s="793"/>
      <c r="B375" s="1633"/>
      <c r="C375" s="864" t="s">
        <v>555</v>
      </c>
      <c r="D375" s="855"/>
      <c r="E375" s="856"/>
      <c r="F375" s="865" t="str">
        <f t="shared" si="36"/>
        <v xml:space="preserve"> </v>
      </c>
      <c r="G375" s="866"/>
      <c r="H375" s="867" t="str">
        <f t="shared" si="37"/>
        <v xml:space="preserve"> </v>
      </c>
      <c r="I375" s="868" t="str">
        <f t="shared" si="38"/>
        <v xml:space="preserve"> </v>
      </c>
      <c r="J375" s="869" t="str">
        <f t="shared" si="35"/>
        <v xml:space="preserve"> </v>
      </c>
      <c r="K375" s="870" t="str">
        <f t="shared" si="39"/>
        <v xml:space="preserve"> </v>
      </c>
      <c r="L375" s="871" t="str">
        <f t="shared" si="40"/>
        <v xml:space="preserve"> </v>
      </c>
      <c r="M375" s="872"/>
      <c r="N375" s="873">
        <f t="shared" si="41"/>
        <v>0</v>
      </c>
      <c r="O375" s="793"/>
    </row>
    <row r="376" spans="1:15" ht="14.15" customHeight="1">
      <c r="A376" s="793"/>
      <c r="B376" s="1633"/>
      <c r="C376" s="864" t="s">
        <v>556</v>
      </c>
      <c r="D376" s="855"/>
      <c r="E376" s="856"/>
      <c r="F376" s="865" t="str">
        <f t="shared" si="36"/>
        <v xml:space="preserve"> </v>
      </c>
      <c r="G376" s="866"/>
      <c r="H376" s="867" t="str">
        <f t="shared" si="37"/>
        <v xml:space="preserve"> </v>
      </c>
      <c r="I376" s="868" t="str">
        <f t="shared" si="38"/>
        <v xml:space="preserve"> </v>
      </c>
      <c r="J376" s="869" t="str">
        <f t="shared" si="35"/>
        <v xml:space="preserve"> </v>
      </c>
      <c r="K376" s="870" t="str">
        <f t="shared" si="39"/>
        <v xml:space="preserve"> </v>
      </c>
      <c r="L376" s="871" t="str">
        <f t="shared" si="40"/>
        <v xml:space="preserve"> </v>
      </c>
      <c r="M376" s="872"/>
      <c r="N376" s="873">
        <f t="shared" si="41"/>
        <v>0</v>
      </c>
      <c r="O376" s="793"/>
    </row>
    <row r="377" spans="1:15" ht="14.15" customHeight="1">
      <c r="A377" s="793"/>
      <c r="B377" s="1633"/>
      <c r="C377" s="864" t="s">
        <v>557</v>
      </c>
      <c r="D377" s="855"/>
      <c r="E377" s="856"/>
      <c r="F377" s="865" t="str">
        <f t="shared" si="36"/>
        <v xml:space="preserve"> </v>
      </c>
      <c r="G377" s="866"/>
      <c r="H377" s="867" t="str">
        <f t="shared" si="37"/>
        <v xml:space="preserve"> </v>
      </c>
      <c r="I377" s="868" t="str">
        <f t="shared" si="38"/>
        <v xml:space="preserve"> </v>
      </c>
      <c r="J377" s="869" t="str">
        <f t="shared" si="35"/>
        <v xml:space="preserve"> </v>
      </c>
      <c r="K377" s="870" t="str">
        <f t="shared" si="39"/>
        <v xml:space="preserve"> </v>
      </c>
      <c r="L377" s="871" t="str">
        <f t="shared" si="40"/>
        <v xml:space="preserve"> </v>
      </c>
      <c r="M377" s="872"/>
      <c r="N377" s="873">
        <f t="shared" si="41"/>
        <v>0</v>
      </c>
      <c r="O377" s="793"/>
    </row>
    <row r="378" spans="1:15" ht="14.15" customHeight="1">
      <c r="A378" s="793"/>
      <c r="B378" s="874"/>
      <c r="C378" s="864" t="s">
        <v>558</v>
      </c>
      <c r="D378" s="855"/>
      <c r="E378" s="856"/>
      <c r="F378" s="865" t="str">
        <f t="shared" si="36"/>
        <v xml:space="preserve"> </v>
      </c>
      <c r="G378" s="866"/>
      <c r="H378" s="867" t="str">
        <f t="shared" si="37"/>
        <v xml:space="preserve"> </v>
      </c>
      <c r="I378" s="868" t="str">
        <f t="shared" si="38"/>
        <v xml:space="preserve"> </v>
      </c>
      <c r="J378" s="869" t="str">
        <f t="shared" si="35"/>
        <v xml:space="preserve"> </v>
      </c>
      <c r="K378" s="870" t="str">
        <f t="shared" si="39"/>
        <v xml:space="preserve"> </v>
      </c>
      <c r="L378" s="871" t="str">
        <f t="shared" si="40"/>
        <v xml:space="preserve"> </v>
      </c>
      <c r="M378" s="872"/>
      <c r="N378" s="873">
        <f t="shared" si="41"/>
        <v>0</v>
      </c>
      <c r="O378" s="793"/>
    </row>
    <row r="379" spans="1:15" ht="14.15" customHeight="1">
      <c r="A379" s="793"/>
      <c r="B379" s="874"/>
      <c r="C379" s="864" t="s">
        <v>559</v>
      </c>
      <c r="D379" s="855"/>
      <c r="E379" s="856"/>
      <c r="F379" s="865" t="str">
        <f t="shared" si="36"/>
        <v xml:space="preserve"> </v>
      </c>
      <c r="G379" s="866"/>
      <c r="H379" s="867" t="str">
        <f t="shared" si="37"/>
        <v xml:space="preserve"> </v>
      </c>
      <c r="I379" s="868" t="str">
        <f t="shared" si="38"/>
        <v xml:space="preserve"> </v>
      </c>
      <c r="J379" s="869" t="str">
        <f t="shared" si="35"/>
        <v xml:space="preserve"> </v>
      </c>
      <c r="K379" s="870" t="str">
        <f t="shared" si="39"/>
        <v xml:space="preserve"> </v>
      </c>
      <c r="L379" s="871" t="str">
        <f t="shared" si="40"/>
        <v xml:space="preserve"> </v>
      </c>
      <c r="M379" s="872"/>
      <c r="N379" s="873">
        <f t="shared" si="41"/>
        <v>0</v>
      </c>
      <c r="O379" s="793"/>
    </row>
    <row r="380" spans="1:15" ht="14.15" customHeight="1">
      <c r="A380" s="793"/>
      <c r="B380" s="874"/>
      <c r="C380" s="864" t="s">
        <v>560</v>
      </c>
      <c r="D380" s="855"/>
      <c r="E380" s="856"/>
      <c r="F380" s="865" t="str">
        <f t="shared" si="36"/>
        <v xml:space="preserve"> </v>
      </c>
      <c r="G380" s="866"/>
      <c r="H380" s="867" t="str">
        <f t="shared" si="37"/>
        <v xml:space="preserve"> </v>
      </c>
      <c r="I380" s="868" t="str">
        <f t="shared" si="38"/>
        <v xml:space="preserve"> </v>
      </c>
      <c r="J380" s="869" t="str">
        <f t="shared" si="35"/>
        <v xml:space="preserve"> </v>
      </c>
      <c r="K380" s="870" t="str">
        <f t="shared" si="39"/>
        <v xml:space="preserve"> </v>
      </c>
      <c r="L380" s="871" t="str">
        <f t="shared" si="40"/>
        <v xml:space="preserve"> </v>
      </c>
      <c r="M380" s="872"/>
      <c r="N380" s="873">
        <f t="shared" si="41"/>
        <v>0</v>
      </c>
      <c r="O380" s="793"/>
    </row>
    <row r="381" spans="1:15" ht="14.15" customHeight="1">
      <c r="A381" s="793"/>
      <c r="B381" s="874"/>
      <c r="C381" s="864" t="s">
        <v>561</v>
      </c>
      <c r="D381" s="855"/>
      <c r="E381" s="856"/>
      <c r="F381" s="865" t="str">
        <f t="shared" si="36"/>
        <v xml:space="preserve"> </v>
      </c>
      <c r="G381" s="866"/>
      <c r="H381" s="867" t="str">
        <f t="shared" si="37"/>
        <v xml:space="preserve"> </v>
      </c>
      <c r="I381" s="868" t="str">
        <f t="shared" si="38"/>
        <v xml:space="preserve"> </v>
      </c>
      <c r="J381" s="869" t="str">
        <f t="shared" si="35"/>
        <v xml:space="preserve"> </v>
      </c>
      <c r="K381" s="870" t="str">
        <f t="shared" si="39"/>
        <v xml:space="preserve"> </v>
      </c>
      <c r="L381" s="871" t="str">
        <f t="shared" si="40"/>
        <v xml:space="preserve"> </v>
      </c>
      <c r="M381" s="872"/>
      <c r="N381" s="873">
        <f t="shared" si="41"/>
        <v>0</v>
      </c>
      <c r="O381" s="793"/>
    </row>
    <row r="382" spans="1:15" ht="14.15" customHeight="1">
      <c r="A382" s="793"/>
      <c r="B382" s="874"/>
      <c r="C382" s="864" t="s">
        <v>562</v>
      </c>
      <c r="D382" s="855"/>
      <c r="E382" s="856"/>
      <c r="F382" s="865" t="str">
        <f t="shared" si="36"/>
        <v xml:space="preserve"> </v>
      </c>
      <c r="G382" s="866"/>
      <c r="H382" s="867" t="str">
        <f t="shared" si="37"/>
        <v xml:space="preserve"> </v>
      </c>
      <c r="I382" s="868" t="str">
        <f t="shared" si="38"/>
        <v xml:space="preserve"> </v>
      </c>
      <c r="J382" s="869" t="str">
        <f t="shared" si="35"/>
        <v xml:space="preserve"> </v>
      </c>
      <c r="K382" s="870" t="str">
        <f t="shared" si="39"/>
        <v xml:space="preserve"> </v>
      </c>
      <c r="L382" s="871" t="str">
        <f t="shared" si="40"/>
        <v xml:space="preserve"> </v>
      </c>
      <c r="M382" s="872"/>
      <c r="N382" s="873">
        <f t="shared" si="41"/>
        <v>0</v>
      </c>
      <c r="O382" s="793"/>
    </row>
    <row r="383" spans="1:15" ht="14.15" customHeight="1">
      <c r="A383" s="793"/>
      <c r="B383" s="874"/>
      <c r="C383" s="864" t="s">
        <v>563</v>
      </c>
      <c r="D383" s="855"/>
      <c r="E383" s="856"/>
      <c r="F383" s="865" t="str">
        <f t="shared" si="36"/>
        <v xml:space="preserve"> </v>
      </c>
      <c r="G383" s="866"/>
      <c r="H383" s="867" t="str">
        <f t="shared" si="37"/>
        <v xml:space="preserve"> </v>
      </c>
      <c r="I383" s="868" t="str">
        <f t="shared" si="38"/>
        <v xml:space="preserve"> </v>
      </c>
      <c r="J383" s="869" t="str">
        <f t="shared" ref="J383:J405" si="42">IF(MIN(I373:I393)=0," ",MIN(I373:I393))</f>
        <v xml:space="preserve"> </v>
      </c>
      <c r="K383" s="870" t="str">
        <f t="shared" si="39"/>
        <v xml:space="preserve"> </v>
      </c>
      <c r="L383" s="871" t="str">
        <f t="shared" si="40"/>
        <v xml:space="preserve"> </v>
      </c>
      <c r="M383" s="872"/>
      <c r="N383" s="873">
        <f t="shared" si="41"/>
        <v>0</v>
      </c>
      <c r="O383" s="793"/>
    </row>
    <row r="384" spans="1:15" ht="14.15" customHeight="1">
      <c r="A384" s="793"/>
      <c r="B384" s="874"/>
      <c r="C384" s="864" t="s">
        <v>564</v>
      </c>
      <c r="D384" s="855"/>
      <c r="E384" s="856"/>
      <c r="F384" s="865" t="str">
        <f t="shared" si="36"/>
        <v xml:space="preserve"> </v>
      </c>
      <c r="G384" s="866"/>
      <c r="H384" s="867" t="str">
        <f t="shared" si="37"/>
        <v xml:space="preserve"> </v>
      </c>
      <c r="I384" s="868" t="str">
        <f t="shared" si="38"/>
        <v xml:space="preserve"> </v>
      </c>
      <c r="J384" s="869" t="str">
        <f t="shared" si="42"/>
        <v xml:space="preserve"> </v>
      </c>
      <c r="K384" s="870" t="str">
        <f t="shared" si="39"/>
        <v xml:space="preserve"> </v>
      </c>
      <c r="L384" s="871" t="str">
        <f t="shared" si="40"/>
        <v xml:space="preserve"> </v>
      </c>
      <c r="M384" s="872"/>
      <c r="N384" s="873">
        <f t="shared" si="41"/>
        <v>0</v>
      </c>
      <c r="O384" s="793"/>
    </row>
    <row r="385" spans="1:15" ht="14.15" customHeight="1">
      <c r="A385" s="793"/>
      <c r="B385" s="875"/>
      <c r="C385" s="864" t="s">
        <v>565</v>
      </c>
      <c r="D385" s="855"/>
      <c r="E385" s="856"/>
      <c r="F385" s="865" t="str">
        <f t="shared" si="36"/>
        <v xml:space="preserve"> </v>
      </c>
      <c r="G385" s="866"/>
      <c r="H385" s="867" t="str">
        <f t="shared" si="37"/>
        <v xml:space="preserve"> </v>
      </c>
      <c r="I385" s="868" t="str">
        <f t="shared" si="38"/>
        <v xml:space="preserve"> </v>
      </c>
      <c r="J385" s="869" t="str">
        <f t="shared" si="42"/>
        <v xml:space="preserve"> </v>
      </c>
      <c r="K385" s="870" t="str">
        <f t="shared" si="39"/>
        <v xml:space="preserve"> </v>
      </c>
      <c r="L385" s="871" t="str">
        <f t="shared" si="40"/>
        <v xml:space="preserve"> </v>
      </c>
      <c r="M385" s="872"/>
      <c r="N385" s="873">
        <f t="shared" si="41"/>
        <v>0</v>
      </c>
      <c r="O385" s="793"/>
    </row>
    <row r="386" spans="1:15" ht="14.15" customHeight="1">
      <c r="A386" s="793"/>
      <c r="B386" s="888"/>
      <c r="C386" s="864" t="s">
        <v>566</v>
      </c>
      <c r="D386" s="855"/>
      <c r="E386" s="856"/>
      <c r="F386" s="865" t="str">
        <f t="shared" si="36"/>
        <v xml:space="preserve"> </v>
      </c>
      <c r="G386" s="866"/>
      <c r="H386" s="867" t="str">
        <f t="shared" si="37"/>
        <v xml:space="preserve"> </v>
      </c>
      <c r="I386" s="868" t="str">
        <f t="shared" si="38"/>
        <v xml:space="preserve"> </v>
      </c>
      <c r="J386" s="869" t="str">
        <f t="shared" si="42"/>
        <v xml:space="preserve"> </v>
      </c>
      <c r="K386" s="870" t="str">
        <f t="shared" si="39"/>
        <v xml:space="preserve"> </v>
      </c>
      <c r="L386" s="871" t="str">
        <f t="shared" si="40"/>
        <v xml:space="preserve"> </v>
      </c>
      <c r="M386" s="872"/>
      <c r="N386" s="873">
        <f t="shared" si="41"/>
        <v>0</v>
      </c>
      <c r="O386" s="793"/>
    </row>
    <row r="387" spans="1:15" ht="14.15" customHeight="1">
      <c r="A387" s="793"/>
      <c r="B387" s="889"/>
      <c r="C387" s="864" t="s">
        <v>567</v>
      </c>
      <c r="D387" s="855"/>
      <c r="E387" s="856"/>
      <c r="F387" s="865" t="str">
        <f t="shared" si="36"/>
        <v xml:space="preserve"> </v>
      </c>
      <c r="G387" s="866"/>
      <c r="H387" s="867" t="str">
        <f t="shared" si="37"/>
        <v xml:space="preserve"> </v>
      </c>
      <c r="I387" s="868" t="str">
        <f t="shared" si="38"/>
        <v xml:space="preserve"> </v>
      </c>
      <c r="J387" s="869" t="str">
        <f t="shared" si="42"/>
        <v xml:space="preserve"> </v>
      </c>
      <c r="K387" s="870" t="str">
        <f t="shared" si="39"/>
        <v xml:space="preserve"> </v>
      </c>
      <c r="L387" s="871" t="str">
        <f t="shared" si="40"/>
        <v xml:space="preserve"> </v>
      </c>
      <c r="M387" s="872"/>
      <c r="N387" s="873">
        <f t="shared" si="41"/>
        <v>0</v>
      </c>
      <c r="O387" s="793"/>
    </row>
    <row r="388" spans="1:15" ht="14.15" customHeight="1">
      <c r="A388" s="793"/>
      <c r="B388" s="889"/>
      <c r="C388" s="864" t="s">
        <v>568</v>
      </c>
      <c r="D388" s="855"/>
      <c r="E388" s="856"/>
      <c r="F388" s="865" t="str">
        <f t="shared" si="36"/>
        <v xml:space="preserve"> </v>
      </c>
      <c r="G388" s="866"/>
      <c r="H388" s="867" t="str">
        <f t="shared" si="37"/>
        <v xml:space="preserve"> </v>
      </c>
      <c r="I388" s="868" t="str">
        <f t="shared" si="38"/>
        <v xml:space="preserve"> </v>
      </c>
      <c r="J388" s="869" t="str">
        <f t="shared" si="42"/>
        <v xml:space="preserve"> </v>
      </c>
      <c r="K388" s="870" t="str">
        <f t="shared" si="39"/>
        <v xml:space="preserve"> </v>
      </c>
      <c r="L388" s="871" t="str">
        <f t="shared" si="40"/>
        <v xml:space="preserve"> </v>
      </c>
      <c r="M388" s="872"/>
      <c r="N388" s="873">
        <f t="shared" si="41"/>
        <v>0</v>
      </c>
      <c r="O388" s="793"/>
    </row>
    <row r="389" spans="1:15" ht="14.15" customHeight="1">
      <c r="A389" s="793"/>
      <c r="B389" s="889"/>
      <c r="C389" s="864" t="s">
        <v>569</v>
      </c>
      <c r="D389" s="855"/>
      <c r="E389" s="856"/>
      <c r="F389" s="865" t="str">
        <f t="shared" si="36"/>
        <v xml:space="preserve"> </v>
      </c>
      <c r="G389" s="866"/>
      <c r="H389" s="867" t="str">
        <f t="shared" si="37"/>
        <v xml:space="preserve"> </v>
      </c>
      <c r="I389" s="868" t="str">
        <f t="shared" si="38"/>
        <v xml:space="preserve"> </v>
      </c>
      <c r="J389" s="869" t="str">
        <f t="shared" si="42"/>
        <v xml:space="preserve"> </v>
      </c>
      <c r="K389" s="870" t="str">
        <f t="shared" si="39"/>
        <v xml:space="preserve"> </v>
      </c>
      <c r="L389" s="871" t="str">
        <f t="shared" si="40"/>
        <v xml:space="preserve"> </v>
      </c>
      <c r="M389" s="872"/>
      <c r="N389" s="873">
        <f t="shared" si="41"/>
        <v>0</v>
      </c>
      <c r="O389" s="793"/>
    </row>
    <row r="390" spans="1:15" ht="14.15" customHeight="1">
      <c r="A390" s="793"/>
      <c r="B390" s="889"/>
      <c r="C390" s="864" t="s">
        <v>570</v>
      </c>
      <c r="D390" s="855"/>
      <c r="E390" s="856"/>
      <c r="F390" s="865" t="str">
        <f t="shared" si="36"/>
        <v xml:space="preserve"> </v>
      </c>
      <c r="G390" s="866"/>
      <c r="H390" s="867" t="str">
        <f t="shared" si="37"/>
        <v xml:space="preserve"> </v>
      </c>
      <c r="I390" s="868" t="str">
        <f t="shared" si="38"/>
        <v xml:space="preserve"> </v>
      </c>
      <c r="J390" s="869" t="str">
        <f t="shared" si="42"/>
        <v xml:space="preserve"> </v>
      </c>
      <c r="K390" s="870" t="str">
        <f t="shared" si="39"/>
        <v xml:space="preserve"> </v>
      </c>
      <c r="L390" s="871" t="str">
        <f t="shared" si="40"/>
        <v xml:space="preserve"> </v>
      </c>
      <c r="M390" s="872"/>
      <c r="N390" s="873">
        <f t="shared" si="41"/>
        <v>0</v>
      </c>
      <c r="O390" s="793"/>
    </row>
    <row r="391" spans="1:15" ht="14.15" customHeight="1">
      <c r="A391" s="793"/>
      <c r="B391" s="889"/>
      <c r="C391" s="864" t="s">
        <v>571</v>
      </c>
      <c r="D391" s="855"/>
      <c r="E391" s="856"/>
      <c r="F391" s="865" t="str">
        <f t="shared" si="36"/>
        <v xml:space="preserve"> </v>
      </c>
      <c r="G391" s="866"/>
      <c r="H391" s="867" t="str">
        <f t="shared" si="37"/>
        <v xml:space="preserve"> </v>
      </c>
      <c r="I391" s="868" t="str">
        <f t="shared" si="38"/>
        <v xml:space="preserve"> </v>
      </c>
      <c r="J391" s="869" t="str">
        <f t="shared" si="42"/>
        <v xml:space="preserve"> </v>
      </c>
      <c r="K391" s="870" t="str">
        <f t="shared" si="39"/>
        <v xml:space="preserve"> </v>
      </c>
      <c r="L391" s="871" t="str">
        <f t="shared" si="40"/>
        <v xml:space="preserve"> </v>
      </c>
      <c r="M391" s="872"/>
      <c r="N391" s="873">
        <f t="shared" si="41"/>
        <v>0</v>
      </c>
      <c r="O391" s="793"/>
    </row>
    <row r="392" spans="1:15" ht="14.15" customHeight="1">
      <c r="A392" s="793"/>
      <c r="B392" s="890"/>
      <c r="C392" s="864" t="s">
        <v>572</v>
      </c>
      <c r="D392" s="855"/>
      <c r="E392" s="856"/>
      <c r="F392" s="865" t="str">
        <f t="shared" si="36"/>
        <v xml:space="preserve"> </v>
      </c>
      <c r="G392" s="866"/>
      <c r="H392" s="867" t="str">
        <f t="shared" si="37"/>
        <v xml:space="preserve"> </v>
      </c>
      <c r="I392" s="868" t="str">
        <f t="shared" si="38"/>
        <v xml:space="preserve"> </v>
      </c>
      <c r="J392" s="869" t="str">
        <f t="shared" si="42"/>
        <v xml:space="preserve"> </v>
      </c>
      <c r="K392" s="870" t="str">
        <f t="shared" si="39"/>
        <v xml:space="preserve"> </v>
      </c>
      <c r="L392" s="871" t="str">
        <f t="shared" si="40"/>
        <v xml:space="preserve"> </v>
      </c>
      <c r="M392" s="872"/>
      <c r="N392" s="873">
        <f t="shared" si="41"/>
        <v>0</v>
      </c>
      <c r="O392" s="793"/>
    </row>
    <row r="393" spans="1:15" ht="14.15" customHeight="1">
      <c r="A393" s="793"/>
      <c r="B393" s="890"/>
      <c r="C393" s="864" t="s">
        <v>573</v>
      </c>
      <c r="D393" s="855"/>
      <c r="E393" s="856"/>
      <c r="F393" s="865" t="str">
        <f t="shared" si="36"/>
        <v xml:space="preserve"> </v>
      </c>
      <c r="G393" s="866"/>
      <c r="H393" s="867" t="str">
        <f t="shared" si="37"/>
        <v xml:space="preserve"> </v>
      </c>
      <c r="I393" s="868" t="str">
        <f t="shared" si="38"/>
        <v xml:space="preserve"> </v>
      </c>
      <c r="J393" s="869" t="str">
        <f t="shared" si="42"/>
        <v xml:space="preserve"> </v>
      </c>
      <c r="K393" s="870" t="str">
        <f t="shared" si="39"/>
        <v xml:space="preserve"> </v>
      </c>
      <c r="L393" s="871" t="str">
        <f t="shared" si="40"/>
        <v xml:space="preserve"> </v>
      </c>
      <c r="M393" s="872"/>
      <c r="N393" s="873">
        <f t="shared" si="41"/>
        <v>0</v>
      </c>
      <c r="O393" s="793"/>
    </row>
    <row r="394" spans="1:15" ht="14.15" customHeight="1">
      <c r="A394" s="793"/>
      <c r="B394" s="890"/>
      <c r="C394" s="864" t="s">
        <v>574</v>
      </c>
      <c r="D394" s="855"/>
      <c r="E394" s="856"/>
      <c r="F394" s="865" t="str">
        <f t="shared" si="36"/>
        <v xml:space="preserve"> </v>
      </c>
      <c r="G394" s="866"/>
      <c r="H394" s="867" t="str">
        <f t="shared" si="37"/>
        <v xml:space="preserve"> </v>
      </c>
      <c r="I394" s="868" t="str">
        <f t="shared" si="38"/>
        <v xml:space="preserve"> </v>
      </c>
      <c r="J394" s="869" t="str">
        <f t="shared" si="42"/>
        <v xml:space="preserve"> </v>
      </c>
      <c r="K394" s="870" t="str">
        <f t="shared" si="39"/>
        <v xml:space="preserve"> </v>
      </c>
      <c r="L394" s="871" t="str">
        <f t="shared" si="40"/>
        <v xml:space="preserve"> </v>
      </c>
      <c r="M394" s="872"/>
      <c r="N394" s="873">
        <f t="shared" si="41"/>
        <v>0</v>
      </c>
      <c r="O394" s="793"/>
    </row>
    <row r="395" spans="1:15" ht="14.15" customHeight="1">
      <c r="A395" s="793"/>
      <c r="B395" s="1634" t="str">
        <f>IF(ISBLANK(H7)," ",H7)</f>
        <v xml:space="preserve"> </v>
      </c>
      <c r="C395" s="864" t="s">
        <v>575</v>
      </c>
      <c r="D395" s="855"/>
      <c r="E395" s="856"/>
      <c r="F395" s="865" t="str">
        <f t="shared" si="36"/>
        <v xml:space="preserve"> </v>
      </c>
      <c r="G395" s="866"/>
      <c r="H395" s="867" t="str">
        <f t="shared" si="37"/>
        <v xml:space="preserve"> </v>
      </c>
      <c r="I395" s="868" t="str">
        <f t="shared" si="38"/>
        <v xml:space="preserve"> </v>
      </c>
      <c r="J395" s="869" t="str">
        <f t="shared" si="42"/>
        <v xml:space="preserve"> </v>
      </c>
      <c r="K395" s="870" t="str">
        <f t="shared" si="39"/>
        <v xml:space="preserve"> </v>
      </c>
      <c r="L395" s="871" t="str">
        <f t="shared" si="40"/>
        <v xml:space="preserve"> </v>
      </c>
      <c r="M395" s="872"/>
      <c r="N395" s="873">
        <f t="shared" si="41"/>
        <v>0</v>
      </c>
      <c r="O395" s="793"/>
    </row>
    <row r="396" spans="1:15" ht="14.15" customHeight="1">
      <c r="A396" s="793"/>
      <c r="B396" s="1634"/>
      <c r="C396" s="864" t="s">
        <v>576</v>
      </c>
      <c r="D396" s="855"/>
      <c r="E396" s="856"/>
      <c r="F396" s="865" t="str">
        <f t="shared" si="36"/>
        <v xml:space="preserve"> </v>
      </c>
      <c r="G396" s="866"/>
      <c r="H396" s="867" t="str">
        <f t="shared" si="37"/>
        <v xml:space="preserve"> </v>
      </c>
      <c r="I396" s="868" t="str">
        <f t="shared" si="38"/>
        <v xml:space="preserve"> </v>
      </c>
      <c r="J396" s="869" t="str">
        <f t="shared" si="42"/>
        <v xml:space="preserve"> </v>
      </c>
      <c r="K396" s="870" t="str">
        <f t="shared" si="39"/>
        <v xml:space="preserve"> </v>
      </c>
      <c r="L396" s="871" t="str">
        <f t="shared" si="40"/>
        <v xml:space="preserve"> </v>
      </c>
      <c r="M396" s="872"/>
      <c r="N396" s="873">
        <f t="shared" si="41"/>
        <v>0</v>
      </c>
      <c r="O396" s="793"/>
    </row>
    <row r="397" spans="1:15" ht="14.15" customHeight="1">
      <c r="A397" s="793"/>
      <c r="B397" s="1634"/>
      <c r="C397" s="864" t="s">
        <v>577</v>
      </c>
      <c r="D397" s="855"/>
      <c r="E397" s="856"/>
      <c r="F397" s="865" t="str">
        <f t="shared" si="36"/>
        <v xml:space="preserve"> </v>
      </c>
      <c r="G397" s="866"/>
      <c r="H397" s="867" t="str">
        <f t="shared" si="37"/>
        <v xml:space="preserve"> </v>
      </c>
      <c r="I397" s="868" t="str">
        <f t="shared" si="38"/>
        <v xml:space="preserve"> </v>
      </c>
      <c r="J397" s="869" t="str">
        <f t="shared" si="42"/>
        <v xml:space="preserve"> </v>
      </c>
      <c r="K397" s="870" t="str">
        <f t="shared" si="39"/>
        <v xml:space="preserve"> </v>
      </c>
      <c r="L397" s="871" t="str">
        <f t="shared" si="40"/>
        <v xml:space="preserve"> </v>
      </c>
      <c r="M397" s="872"/>
      <c r="N397" s="873">
        <f t="shared" si="41"/>
        <v>0</v>
      </c>
      <c r="O397" s="793"/>
    </row>
    <row r="398" spans="1:15" ht="14.15" customHeight="1">
      <c r="A398" s="793"/>
      <c r="B398" s="1634"/>
      <c r="C398" s="864" t="s">
        <v>578</v>
      </c>
      <c r="D398" s="855"/>
      <c r="E398" s="856"/>
      <c r="F398" s="865" t="str">
        <f t="shared" si="36"/>
        <v xml:space="preserve"> </v>
      </c>
      <c r="G398" s="866"/>
      <c r="H398" s="867" t="str">
        <f t="shared" si="37"/>
        <v xml:space="preserve"> </v>
      </c>
      <c r="I398" s="868" t="str">
        <f t="shared" si="38"/>
        <v xml:space="preserve"> </v>
      </c>
      <c r="J398" s="869" t="str">
        <f t="shared" si="42"/>
        <v xml:space="preserve"> </v>
      </c>
      <c r="K398" s="870" t="str">
        <f t="shared" si="39"/>
        <v xml:space="preserve"> </v>
      </c>
      <c r="L398" s="871" t="str">
        <f t="shared" si="40"/>
        <v xml:space="preserve"> </v>
      </c>
      <c r="M398" s="872"/>
      <c r="N398" s="873">
        <f t="shared" si="41"/>
        <v>0</v>
      </c>
      <c r="O398" s="793"/>
    </row>
    <row r="399" spans="1:15" ht="14.15" customHeight="1">
      <c r="A399" s="793"/>
      <c r="B399" s="1633" t="s">
        <v>75</v>
      </c>
      <c r="C399" s="864" t="s">
        <v>579</v>
      </c>
      <c r="D399" s="855"/>
      <c r="E399" s="856"/>
      <c r="F399" s="865" t="str">
        <f t="shared" si="36"/>
        <v xml:space="preserve"> </v>
      </c>
      <c r="G399" s="866"/>
      <c r="H399" s="867" t="str">
        <f t="shared" si="37"/>
        <v xml:space="preserve"> </v>
      </c>
      <c r="I399" s="868" t="str">
        <f t="shared" si="38"/>
        <v xml:space="preserve"> </v>
      </c>
      <c r="J399" s="869" t="str">
        <f t="shared" si="42"/>
        <v xml:space="preserve"> </v>
      </c>
      <c r="K399" s="870" t="str">
        <f t="shared" si="39"/>
        <v xml:space="preserve"> </v>
      </c>
      <c r="L399" s="871" t="str">
        <f t="shared" si="40"/>
        <v xml:space="preserve"> </v>
      </c>
      <c r="M399" s="872"/>
      <c r="N399" s="873">
        <f t="shared" si="41"/>
        <v>0</v>
      </c>
      <c r="O399" s="793"/>
    </row>
    <row r="400" spans="1:15" ht="14.15" customHeight="1">
      <c r="A400" s="793"/>
      <c r="B400" s="1633"/>
      <c r="C400" s="864" t="s">
        <v>580</v>
      </c>
      <c r="D400" s="855"/>
      <c r="E400" s="856"/>
      <c r="F400" s="865" t="str">
        <f t="shared" si="36"/>
        <v xml:space="preserve"> </v>
      </c>
      <c r="G400" s="866"/>
      <c r="H400" s="867" t="str">
        <f t="shared" si="37"/>
        <v xml:space="preserve"> </v>
      </c>
      <c r="I400" s="868" t="str">
        <f t="shared" si="38"/>
        <v xml:space="preserve"> </v>
      </c>
      <c r="J400" s="869" t="str">
        <f t="shared" si="42"/>
        <v xml:space="preserve"> </v>
      </c>
      <c r="K400" s="870" t="str">
        <f t="shared" si="39"/>
        <v xml:space="preserve"> </v>
      </c>
      <c r="L400" s="871" t="str">
        <f t="shared" si="40"/>
        <v xml:space="preserve"> </v>
      </c>
      <c r="M400" s="872"/>
      <c r="N400" s="873">
        <f t="shared" si="41"/>
        <v>0</v>
      </c>
      <c r="O400" s="793"/>
    </row>
    <row r="401" spans="1:18" ht="14.15" customHeight="1">
      <c r="A401" s="793"/>
      <c r="B401" s="1633"/>
      <c r="C401" s="864" t="s">
        <v>581</v>
      </c>
      <c r="D401" s="855"/>
      <c r="E401" s="856"/>
      <c r="F401" s="865" t="str">
        <f t="shared" si="36"/>
        <v xml:space="preserve"> </v>
      </c>
      <c r="G401" s="866"/>
      <c r="H401" s="867" t="str">
        <f t="shared" si="37"/>
        <v xml:space="preserve"> </v>
      </c>
      <c r="I401" s="868" t="str">
        <f t="shared" si="38"/>
        <v xml:space="preserve"> </v>
      </c>
      <c r="J401" s="869" t="str">
        <f t="shared" si="42"/>
        <v xml:space="preserve"> </v>
      </c>
      <c r="K401" s="870" t="str">
        <f t="shared" si="39"/>
        <v xml:space="preserve"> </v>
      </c>
      <c r="L401" s="871" t="str">
        <f t="shared" si="40"/>
        <v xml:space="preserve"> </v>
      </c>
      <c r="M401" s="872"/>
      <c r="N401" s="873">
        <f t="shared" si="41"/>
        <v>0</v>
      </c>
      <c r="O401" s="793"/>
    </row>
    <row r="402" spans="1:18" ht="14.15" customHeight="1">
      <c r="A402" s="793"/>
      <c r="B402" s="1633"/>
      <c r="C402" s="864" t="s">
        <v>582</v>
      </c>
      <c r="D402" s="855"/>
      <c r="E402" s="856"/>
      <c r="F402" s="865" t="str">
        <f t="shared" si="36"/>
        <v xml:space="preserve"> </v>
      </c>
      <c r="G402" s="866"/>
      <c r="H402" s="867" t="str">
        <f t="shared" si="37"/>
        <v xml:space="preserve"> </v>
      </c>
      <c r="I402" s="868" t="str">
        <f t="shared" si="38"/>
        <v xml:space="preserve"> </v>
      </c>
      <c r="J402" s="869" t="str">
        <f t="shared" si="42"/>
        <v xml:space="preserve"> </v>
      </c>
      <c r="K402" s="870" t="str">
        <f t="shared" si="39"/>
        <v xml:space="preserve"> </v>
      </c>
      <c r="L402" s="871" t="str">
        <f t="shared" si="40"/>
        <v xml:space="preserve"> </v>
      </c>
      <c r="M402" s="872"/>
      <c r="N402" s="873">
        <f t="shared" si="41"/>
        <v>0</v>
      </c>
      <c r="O402" s="793"/>
    </row>
    <row r="403" spans="1:18" ht="14.15" customHeight="1">
      <c r="A403" s="793"/>
      <c r="B403" s="1633"/>
      <c r="C403" s="864" t="s">
        <v>583</v>
      </c>
      <c r="D403" s="855"/>
      <c r="E403" s="856"/>
      <c r="F403" s="865" t="str">
        <f t="shared" si="36"/>
        <v xml:space="preserve"> </v>
      </c>
      <c r="G403" s="866"/>
      <c r="H403" s="867" t="str">
        <f t="shared" si="37"/>
        <v xml:space="preserve"> </v>
      </c>
      <c r="I403" s="868" t="str">
        <f t="shared" si="38"/>
        <v xml:space="preserve"> </v>
      </c>
      <c r="J403" s="869" t="str">
        <f t="shared" si="42"/>
        <v xml:space="preserve"> </v>
      </c>
      <c r="K403" s="870" t="str">
        <f t="shared" si="39"/>
        <v xml:space="preserve"> </v>
      </c>
      <c r="L403" s="871" t="str">
        <f t="shared" si="40"/>
        <v xml:space="preserve"> </v>
      </c>
      <c r="M403" s="872"/>
      <c r="N403" s="873">
        <f t="shared" si="41"/>
        <v>0</v>
      </c>
      <c r="O403" s="793"/>
    </row>
    <row r="404" spans="1:18" ht="14.15" customHeight="1">
      <c r="A404" s="793"/>
      <c r="B404" s="1633"/>
      <c r="C404" s="864" t="s">
        <v>584</v>
      </c>
      <c r="D404" s="855"/>
      <c r="E404" s="856"/>
      <c r="F404" s="865" t="str">
        <f t="shared" si="36"/>
        <v xml:space="preserve"> </v>
      </c>
      <c r="G404" s="866"/>
      <c r="H404" s="867" t="str">
        <f t="shared" si="37"/>
        <v xml:space="preserve"> </v>
      </c>
      <c r="I404" s="868" t="str">
        <f t="shared" si="38"/>
        <v xml:space="preserve"> </v>
      </c>
      <c r="J404" s="869" t="str">
        <f t="shared" si="42"/>
        <v xml:space="preserve"> </v>
      </c>
      <c r="K404" s="870" t="str">
        <f t="shared" si="39"/>
        <v xml:space="preserve"> </v>
      </c>
      <c r="L404" s="871" t="str">
        <f t="shared" si="40"/>
        <v xml:space="preserve"> </v>
      </c>
      <c r="M404" s="872"/>
      <c r="N404" s="873">
        <f t="shared" si="41"/>
        <v>0</v>
      </c>
      <c r="O404" s="793"/>
    </row>
    <row r="405" spans="1:18" ht="14.15" customHeight="1">
      <c r="A405" s="793"/>
      <c r="B405" s="1633"/>
      <c r="C405" s="864" t="s">
        <v>585</v>
      </c>
      <c r="D405" s="855"/>
      <c r="E405" s="856"/>
      <c r="F405" s="865" t="str">
        <f t="shared" si="36"/>
        <v xml:space="preserve"> </v>
      </c>
      <c r="G405" s="866"/>
      <c r="H405" s="867" t="str">
        <f t="shared" si="37"/>
        <v xml:space="preserve"> </v>
      </c>
      <c r="I405" s="868" t="str">
        <f t="shared" si="38"/>
        <v xml:space="preserve"> </v>
      </c>
      <c r="J405" s="869" t="str">
        <f t="shared" si="42"/>
        <v xml:space="preserve"> </v>
      </c>
      <c r="K405" s="870" t="str">
        <f t="shared" si="39"/>
        <v xml:space="preserve"> </v>
      </c>
      <c r="L405" s="871" t="str">
        <f t="shared" si="40"/>
        <v xml:space="preserve"> </v>
      </c>
      <c r="M405" s="872"/>
      <c r="N405" s="873">
        <f t="shared" si="41"/>
        <v>0</v>
      </c>
      <c r="O405" s="793"/>
    </row>
    <row r="406" spans="1:18" ht="14.15" customHeight="1">
      <c r="A406" s="793"/>
      <c r="B406" s="1633"/>
      <c r="C406" s="864" t="s">
        <v>586</v>
      </c>
      <c r="D406" s="855"/>
      <c r="E406" s="856"/>
      <c r="F406" s="865" t="str">
        <f t="shared" si="36"/>
        <v xml:space="preserve"> </v>
      </c>
      <c r="G406" s="866"/>
      <c r="H406" s="867" t="str">
        <f t="shared" si="37"/>
        <v xml:space="preserve"> </v>
      </c>
      <c r="I406" s="868" t="str">
        <f t="shared" si="38"/>
        <v xml:space="preserve"> </v>
      </c>
      <c r="J406" s="869" t="str">
        <f t="shared" ref="J406:J416" si="43">IF(MIN($I$396:$I$416)=0," ",MIN($I$396:$I$416))</f>
        <v xml:space="preserve"> </v>
      </c>
      <c r="K406" s="870" t="str">
        <f t="shared" si="39"/>
        <v xml:space="preserve"> </v>
      </c>
      <c r="L406" s="871" t="str">
        <f t="shared" si="40"/>
        <v xml:space="preserve"> </v>
      </c>
      <c r="M406" s="872"/>
      <c r="N406" s="873">
        <f t="shared" si="41"/>
        <v>0</v>
      </c>
      <c r="O406" s="793"/>
    </row>
    <row r="407" spans="1:18" ht="14.15" customHeight="1">
      <c r="A407" s="793"/>
      <c r="B407" s="890"/>
      <c r="C407" s="864" t="s">
        <v>587</v>
      </c>
      <c r="D407" s="855"/>
      <c r="E407" s="856"/>
      <c r="F407" s="865" t="str">
        <f t="shared" si="36"/>
        <v xml:space="preserve"> </v>
      </c>
      <c r="G407" s="866"/>
      <c r="H407" s="867" t="str">
        <f t="shared" si="37"/>
        <v xml:space="preserve"> </v>
      </c>
      <c r="I407" s="868" t="str">
        <f t="shared" si="38"/>
        <v xml:space="preserve"> </v>
      </c>
      <c r="J407" s="869" t="str">
        <f t="shared" si="43"/>
        <v xml:space="preserve"> </v>
      </c>
      <c r="K407" s="870" t="str">
        <f t="shared" si="39"/>
        <v xml:space="preserve"> </v>
      </c>
      <c r="L407" s="871" t="str">
        <f t="shared" si="40"/>
        <v xml:space="preserve"> </v>
      </c>
      <c r="M407" s="872"/>
      <c r="N407" s="873">
        <f t="shared" si="41"/>
        <v>0</v>
      </c>
      <c r="O407" s="793"/>
    </row>
    <row r="408" spans="1:18" ht="14.15" customHeight="1">
      <c r="A408" s="793"/>
      <c r="B408" s="890"/>
      <c r="C408" s="864" t="s">
        <v>588</v>
      </c>
      <c r="D408" s="855"/>
      <c r="E408" s="856"/>
      <c r="F408" s="865" t="str">
        <f t="shared" si="36"/>
        <v xml:space="preserve"> </v>
      </c>
      <c r="G408" s="866"/>
      <c r="H408" s="867" t="str">
        <f t="shared" si="37"/>
        <v xml:space="preserve"> </v>
      </c>
      <c r="I408" s="868" t="str">
        <f t="shared" si="38"/>
        <v xml:space="preserve"> </v>
      </c>
      <c r="J408" s="869" t="str">
        <f t="shared" si="43"/>
        <v xml:space="preserve"> </v>
      </c>
      <c r="K408" s="870" t="str">
        <f t="shared" si="39"/>
        <v xml:space="preserve"> </v>
      </c>
      <c r="L408" s="871" t="str">
        <f t="shared" si="40"/>
        <v xml:space="preserve"> </v>
      </c>
      <c r="M408" s="872"/>
      <c r="N408" s="873">
        <f t="shared" si="41"/>
        <v>0</v>
      </c>
      <c r="O408" s="793"/>
    </row>
    <row r="409" spans="1:18" ht="14.15" customHeight="1">
      <c r="A409" s="793"/>
      <c r="B409" s="890"/>
      <c r="C409" s="864" t="s">
        <v>589</v>
      </c>
      <c r="D409" s="855"/>
      <c r="E409" s="856"/>
      <c r="F409" s="865" t="str">
        <f t="shared" si="36"/>
        <v xml:space="preserve"> </v>
      </c>
      <c r="G409" s="866"/>
      <c r="H409" s="867" t="str">
        <f t="shared" si="37"/>
        <v xml:space="preserve"> </v>
      </c>
      <c r="I409" s="868" t="str">
        <f t="shared" si="38"/>
        <v xml:space="preserve"> </v>
      </c>
      <c r="J409" s="869" t="str">
        <f t="shared" si="43"/>
        <v xml:space="preserve"> </v>
      </c>
      <c r="K409" s="870" t="str">
        <f t="shared" si="39"/>
        <v xml:space="preserve"> </v>
      </c>
      <c r="L409" s="871" t="str">
        <f t="shared" si="40"/>
        <v xml:space="preserve"> </v>
      </c>
      <c r="M409" s="872"/>
      <c r="N409" s="873">
        <f t="shared" si="41"/>
        <v>0</v>
      </c>
      <c r="O409" s="793"/>
    </row>
    <row r="410" spans="1:18" ht="14.15" customHeight="1">
      <c r="A410" s="793"/>
      <c r="B410" s="890"/>
      <c r="C410" s="864" t="s">
        <v>590</v>
      </c>
      <c r="D410" s="855"/>
      <c r="E410" s="856"/>
      <c r="F410" s="865" t="str">
        <f t="shared" si="36"/>
        <v xml:space="preserve"> </v>
      </c>
      <c r="G410" s="866"/>
      <c r="H410" s="867" t="str">
        <f t="shared" si="37"/>
        <v xml:space="preserve"> </v>
      </c>
      <c r="I410" s="868" t="str">
        <f t="shared" si="38"/>
        <v xml:space="preserve"> </v>
      </c>
      <c r="J410" s="869" t="str">
        <f t="shared" si="43"/>
        <v xml:space="preserve"> </v>
      </c>
      <c r="K410" s="870" t="str">
        <f t="shared" si="39"/>
        <v xml:space="preserve"> </v>
      </c>
      <c r="L410" s="871" t="str">
        <f t="shared" si="40"/>
        <v xml:space="preserve"> </v>
      </c>
      <c r="M410" s="872"/>
      <c r="N410" s="873">
        <f t="shared" si="41"/>
        <v>0</v>
      </c>
      <c r="O410" s="793"/>
    </row>
    <row r="411" spans="1:18" ht="14.15" customHeight="1">
      <c r="A411" s="793"/>
      <c r="B411" s="890"/>
      <c r="C411" s="864" t="s">
        <v>591</v>
      </c>
      <c r="D411" s="855"/>
      <c r="E411" s="856"/>
      <c r="F411" s="865" t="str">
        <f t="shared" si="36"/>
        <v xml:space="preserve"> </v>
      </c>
      <c r="G411" s="866"/>
      <c r="H411" s="867" t="str">
        <f t="shared" si="37"/>
        <v xml:space="preserve"> </v>
      </c>
      <c r="I411" s="868" t="str">
        <f t="shared" si="38"/>
        <v xml:space="preserve"> </v>
      </c>
      <c r="J411" s="869" t="str">
        <f t="shared" si="43"/>
        <v xml:space="preserve"> </v>
      </c>
      <c r="K411" s="870" t="str">
        <f t="shared" si="39"/>
        <v xml:space="preserve"> </v>
      </c>
      <c r="L411" s="871" t="str">
        <f t="shared" si="40"/>
        <v xml:space="preserve"> </v>
      </c>
      <c r="M411" s="872"/>
      <c r="N411" s="873">
        <f t="shared" si="41"/>
        <v>0</v>
      </c>
      <c r="O411" s="793"/>
    </row>
    <row r="412" spans="1:18" ht="14.15" customHeight="1">
      <c r="A412" s="793"/>
      <c r="B412" s="890"/>
      <c r="C412" s="864" t="s">
        <v>592</v>
      </c>
      <c r="D412" s="855"/>
      <c r="E412" s="856"/>
      <c r="F412" s="865" t="str">
        <f t="shared" si="36"/>
        <v xml:space="preserve"> </v>
      </c>
      <c r="G412" s="866"/>
      <c r="H412" s="867" t="str">
        <f t="shared" si="37"/>
        <v xml:space="preserve"> </v>
      </c>
      <c r="I412" s="868" t="str">
        <f t="shared" si="38"/>
        <v xml:space="preserve"> </v>
      </c>
      <c r="J412" s="869" t="str">
        <f t="shared" si="43"/>
        <v xml:space="preserve"> </v>
      </c>
      <c r="K412" s="870" t="str">
        <f t="shared" si="39"/>
        <v xml:space="preserve"> </v>
      </c>
      <c r="L412" s="871" t="str">
        <f t="shared" si="40"/>
        <v xml:space="preserve"> </v>
      </c>
      <c r="M412" s="872"/>
      <c r="N412" s="873">
        <f t="shared" si="41"/>
        <v>0</v>
      </c>
      <c r="O412" s="793"/>
    </row>
    <row r="413" spans="1:18" ht="14.15" customHeight="1">
      <c r="A413" s="793"/>
      <c r="B413" s="890"/>
      <c r="C413" s="864" t="s">
        <v>593</v>
      </c>
      <c r="D413" s="855"/>
      <c r="E413" s="856"/>
      <c r="F413" s="865" t="str">
        <f t="shared" si="36"/>
        <v xml:space="preserve"> </v>
      </c>
      <c r="G413" s="866"/>
      <c r="H413" s="867" t="str">
        <f t="shared" si="37"/>
        <v xml:space="preserve"> </v>
      </c>
      <c r="I413" s="868" t="str">
        <f t="shared" si="38"/>
        <v xml:space="preserve"> </v>
      </c>
      <c r="J413" s="869" t="str">
        <f t="shared" si="43"/>
        <v xml:space="preserve"> </v>
      </c>
      <c r="K413" s="870" t="str">
        <f t="shared" si="39"/>
        <v xml:space="preserve"> </v>
      </c>
      <c r="L413" s="871" t="str">
        <f t="shared" si="40"/>
        <v xml:space="preserve"> </v>
      </c>
      <c r="M413" s="872"/>
      <c r="N413" s="873">
        <f t="shared" si="41"/>
        <v>0</v>
      </c>
      <c r="O413" s="793"/>
    </row>
    <row r="414" spans="1:18" ht="14.15" customHeight="1">
      <c r="A414" s="793"/>
      <c r="B414" s="890"/>
      <c r="C414" s="864" t="s">
        <v>594</v>
      </c>
      <c r="D414" s="855"/>
      <c r="E414" s="856"/>
      <c r="F414" s="865" t="str">
        <f t="shared" si="36"/>
        <v xml:space="preserve"> </v>
      </c>
      <c r="G414" s="866"/>
      <c r="H414" s="867" t="str">
        <f t="shared" si="37"/>
        <v xml:space="preserve"> </v>
      </c>
      <c r="I414" s="868" t="str">
        <f t="shared" si="38"/>
        <v xml:space="preserve"> </v>
      </c>
      <c r="J414" s="869" t="str">
        <f t="shared" si="43"/>
        <v xml:space="preserve"> </v>
      </c>
      <c r="K414" s="870" t="str">
        <f t="shared" si="39"/>
        <v xml:space="preserve"> </v>
      </c>
      <c r="L414" s="871" t="str">
        <f t="shared" si="40"/>
        <v xml:space="preserve"> </v>
      </c>
      <c r="M414" s="872"/>
      <c r="N414" s="873">
        <f t="shared" si="41"/>
        <v>0</v>
      </c>
      <c r="O414" s="793"/>
    </row>
    <row r="415" spans="1:18" ht="14.15" customHeight="1">
      <c r="A415" s="793"/>
      <c r="B415" s="890"/>
      <c r="C415" s="864" t="s">
        <v>595</v>
      </c>
      <c r="D415" s="855"/>
      <c r="E415" s="856"/>
      <c r="F415" s="865" t="str">
        <f t="shared" si="36"/>
        <v xml:space="preserve"> </v>
      </c>
      <c r="G415" s="866"/>
      <c r="H415" s="867" t="str">
        <f t="shared" si="37"/>
        <v xml:space="preserve"> </v>
      </c>
      <c r="I415" s="868" t="str">
        <f t="shared" si="38"/>
        <v xml:space="preserve"> </v>
      </c>
      <c r="J415" s="869" t="str">
        <f t="shared" si="43"/>
        <v xml:space="preserve"> </v>
      </c>
      <c r="K415" s="870" t="str">
        <f t="shared" si="39"/>
        <v xml:space="preserve"> </v>
      </c>
      <c r="L415" s="871" t="str">
        <f t="shared" si="40"/>
        <v xml:space="preserve"> </v>
      </c>
      <c r="M415" s="872"/>
      <c r="N415" s="873">
        <f t="shared" si="41"/>
        <v>0</v>
      </c>
      <c r="O415" s="793"/>
    </row>
    <row r="416" spans="1:18" ht="14.15" customHeight="1" thickBot="1">
      <c r="A416" s="793"/>
      <c r="B416" s="891"/>
      <c r="C416" s="892" t="s">
        <v>596</v>
      </c>
      <c r="D416" s="855"/>
      <c r="E416" s="856"/>
      <c r="F416" s="893" t="str">
        <f t="shared" si="36"/>
        <v xml:space="preserve"> </v>
      </c>
      <c r="G416" s="866"/>
      <c r="H416" s="894" t="str">
        <f t="shared" si="37"/>
        <v xml:space="preserve"> </v>
      </c>
      <c r="I416" s="895" t="str">
        <f t="shared" si="38"/>
        <v xml:space="preserve"> </v>
      </c>
      <c r="J416" s="896" t="str">
        <f t="shared" si="43"/>
        <v xml:space="preserve"> </v>
      </c>
      <c r="K416" s="897" t="str">
        <f t="shared" si="39"/>
        <v xml:space="preserve"> </v>
      </c>
      <c r="L416" s="871" t="str">
        <f t="shared" si="40"/>
        <v xml:space="preserve"> </v>
      </c>
      <c r="M416" s="898"/>
      <c r="N416" s="899">
        <f t="shared" si="41"/>
        <v>0</v>
      </c>
      <c r="O416" s="793"/>
      <c r="Q416" s="900"/>
      <c r="R416" s="901"/>
    </row>
    <row r="417" spans="1:18" ht="14.15" customHeight="1" thickBot="1">
      <c r="A417" s="793"/>
      <c r="B417" s="902"/>
      <c r="C417" s="892" t="s">
        <v>596</v>
      </c>
      <c r="D417" s="903" t="str">
        <f t="shared" ref="D417:L417" si="44">IF(ISBLANK(D416)," ",D416)</f>
        <v xml:space="preserve"> </v>
      </c>
      <c r="E417" s="904" t="str">
        <f t="shared" si="44"/>
        <v xml:space="preserve"> </v>
      </c>
      <c r="F417" s="905" t="str">
        <f t="shared" si="44"/>
        <v xml:space="preserve"> </v>
      </c>
      <c r="G417" s="906" t="str">
        <f t="shared" si="44"/>
        <v xml:space="preserve"> </v>
      </c>
      <c r="H417" s="906" t="str">
        <f t="shared" si="44"/>
        <v xml:space="preserve"> </v>
      </c>
      <c r="I417" s="907" t="str">
        <f t="shared" si="44"/>
        <v xml:space="preserve"> </v>
      </c>
      <c r="J417" s="907" t="str">
        <f t="shared" si="44"/>
        <v xml:space="preserve"> </v>
      </c>
      <c r="K417" s="906" t="str">
        <f t="shared" si="44"/>
        <v xml:space="preserve"> </v>
      </c>
      <c r="L417" s="908" t="str">
        <f t="shared" si="44"/>
        <v xml:space="preserve"> </v>
      </c>
      <c r="M417" s="909"/>
      <c r="N417" s="910"/>
      <c r="O417" s="793"/>
      <c r="Q417" s="900"/>
      <c r="R417" s="901"/>
    </row>
    <row r="418" spans="1:18" ht="16" thickBot="1">
      <c r="A418" s="793"/>
      <c r="B418" s="911"/>
      <c r="C418" s="1637" t="s">
        <v>966</v>
      </c>
      <c r="D418" s="1638"/>
      <c r="E418" s="1638"/>
      <c r="F418" s="1639"/>
      <c r="G418" s="912" t="str">
        <f>IF(SUM(G52:G416)&lt;=0," ",SUM(G52:G416))</f>
        <v xml:space="preserve"> </v>
      </c>
      <c r="H418" s="832"/>
      <c r="I418" s="1640" t="s">
        <v>598</v>
      </c>
      <c r="J418" s="1640"/>
      <c r="K418" s="1640"/>
      <c r="L418" s="952" t="str">
        <f>IF(SUM(L52:L416)&lt;=0," ",SUM(L52:L416))</f>
        <v xml:space="preserve"> </v>
      </c>
      <c r="M418" s="914" t="s">
        <v>962</v>
      </c>
      <c r="N418" s="915"/>
      <c r="O418" s="793"/>
      <c r="P418" s="916"/>
    </row>
    <row r="419" spans="1:18" ht="16" thickBot="1">
      <c r="A419" s="793"/>
      <c r="B419" s="917"/>
      <c r="C419" s="1635"/>
      <c r="D419" s="1635"/>
      <c r="E419" s="1635"/>
      <c r="F419" s="1635"/>
      <c r="G419" s="1635"/>
      <c r="H419" s="1635"/>
      <c r="I419" s="1636" t="s">
        <v>599</v>
      </c>
      <c r="J419" s="1636"/>
      <c r="K419" s="1636"/>
      <c r="L419" s="953" t="str">
        <f>IF(COUNTIF(L52:L416,"&gt;0")&lt;=0," ",COUNTIF(L52:L416,"&gt;0"))</f>
        <v xml:space="preserve"> </v>
      </c>
      <c r="M419" s="914" t="s">
        <v>600</v>
      </c>
      <c r="N419" s="915"/>
      <c r="O419" s="793"/>
      <c r="P419" s="916"/>
    </row>
    <row r="420" spans="1:18" ht="14.25" customHeight="1">
      <c r="A420" s="793"/>
      <c r="B420" s="917"/>
      <c r="C420" s="1635"/>
      <c r="D420" s="1635"/>
      <c r="E420" s="1635"/>
      <c r="F420" s="1635"/>
      <c r="G420" s="1635"/>
      <c r="H420" s="1635"/>
      <c r="I420" s="913"/>
      <c r="J420" s="816"/>
      <c r="K420" s="816"/>
      <c r="L420" s="918"/>
      <c r="M420" s="918"/>
      <c r="N420" s="915"/>
      <c r="O420" s="793"/>
      <c r="P420" s="916"/>
    </row>
    <row r="421" spans="1:18" ht="21" customHeight="1">
      <c r="A421" s="793"/>
      <c r="B421" s="917"/>
      <c r="C421" s="914"/>
      <c r="D421" s="914"/>
      <c r="E421" s="914"/>
      <c r="F421" s="914"/>
      <c r="G421" s="919"/>
      <c r="H421" s="919"/>
      <c r="I421" s="914"/>
      <c r="J421" s="914"/>
      <c r="K421" s="914"/>
      <c r="L421" s="914"/>
      <c r="M421" s="914"/>
      <c r="N421" s="915"/>
      <c r="O421" s="793"/>
      <c r="P421" s="916"/>
    </row>
    <row r="422" spans="1:18" ht="18">
      <c r="A422" s="793"/>
      <c r="B422" s="917"/>
      <c r="C422" s="920" t="s">
        <v>618</v>
      </c>
      <c r="D422" s="914"/>
      <c r="E422" s="914"/>
      <c r="F422" s="914"/>
      <c r="G422" s="919"/>
      <c r="H422" s="919"/>
      <c r="I422" s="914"/>
      <c r="J422" s="914"/>
      <c r="K422" s="914"/>
      <c r="L422" s="914"/>
      <c r="M422" s="914"/>
      <c r="N422" s="915"/>
      <c r="O422" s="793"/>
      <c r="P422" s="916"/>
    </row>
    <row r="423" spans="1:18" ht="12" customHeight="1">
      <c r="A423" s="793"/>
      <c r="B423" s="917"/>
      <c r="C423" s="914"/>
      <c r="D423" s="914"/>
      <c r="E423" s="914"/>
      <c r="F423" s="914"/>
      <c r="G423" s="919"/>
      <c r="H423" s="919"/>
      <c r="I423" s="914"/>
      <c r="J423" s="914"/>
      <c r="K423" s="914"/>
      <c r="L423" s="914"/>
      <c r="M423" s="914"/>
      <c r="N423" s="915"/>
      <c r="O423" s="793"/>
      <c r="P423" s="916"/>
    </row>
    <row r="424" spans="1:18" ht="14">
      <c r="A424" s="793"/>
      <c r="B424" s="917"/>
      <c r="C424" s="1642" t="s">
        <v>963</v>
      </c>
      <c r="D424" s="1642"/>
      <c r="E424" s="1642"/>
      <c r="F424" s="1642"/>
      <c r="G424" s="1642"/>
      <c r="H424" s="1019" t="s">
        <v>601</v>
      </c>
      <c r="I424" s="914"/>
      <c r="J424" s="921" t="s">
        <v>602</v>
      </c>
      <c r="K424" s="921"/>
      <c r="L424" s="922"/>
      <c r="M424" s="922"/>
      <c r="N424" s="915"/>
      <c r="O424" s="793"/>
      <c r="P424" s="916"/>
    </row>
    <row r="425" spans="1:18" ht="16.5">
      <c r="A425" s="793"/>
      <c r="B425" s="917"/>
      <c r="C425" s="914"/>
      <c r="D425" s="1643" t="str">
        <f>IF(L418&gt;0,L418," ")</f>
        <v xml:space="preserve"> </v>
      </c>
      <c r="E425" s="1644"/>
      <c r="F425" s="1645"/>
      <c r="G425" s="921" t="s">
        <v>619</v>
      </c>
      <c r="H425" s="923" t="str">
        <f>IF(L419&gt;0,L419," ")</f>
        <v xml:space="preserve"> </v>
      </c>
      <c r="I425" s="922" t="s">
        <v>603</v>
      </c>
      <c r="J425" s="924" t="str">
        <f>IF(AND(L418=" ",L419=" ")," ",L418/L419)</f>
        <v xml:space="preserve"> </v>
      </c>
      <c r="K425" s="1027" t="s">
        <v>620</v>
      </c>
      <c r="L425" s="1027"/>
      <c r="M425" s="1027"/>
      <c r="N425" s="915"/>
      <c r="O425" s="793"/>
      <c r="P425" s="916"/>
    </row>
    <row r="426" spans="1:18" ht="18" customHeight="1">
      <c r="A426" s="793"/>
      <c r="B426" s="917"/>
      <c r="C426" s="914"/>
      <c r="D426" s="919"/>
      <c r="E426" s="919"/>
      <c r="F426" s="919"/>
      <c r="G426" s="816"/>
      <c r="H426" s="919"/>
      <c r="I426" s="914"/>
      <c r="J426" s="914"/>
      <c r="K426" s="914"/>
      <c r="L426" s="914"/>
      <c r="M426" s="914"/>
      <c r="N426" s="915"/>
      <c r="O426" s="793"/>
      <c r="P426" s="916"/>
    </row>
    <row r="427" spans="1:18" ht="17.25" customHeight="1" thickBot="1">
      <c r="A427" s="793"/>
      <c r="B427" s="917"/>
      <c r="C427" s="1642" t="s">
        <v>964</v>
      </c>
      <c r="D427" s="1642"/>
      <c r="E427" s="1642"/>
      <c r="F427" s="1642"/>
      <c r="G427" s="1642"/>
      <c r="H427" s="925" t="s">
        <v>604</v>
      </c>
      <c r="I427" s="1019" t="s">
        <v>605</v>
      </c>
      <c r="J427" s="926" t="s">
        <v>606</v>
      </c>
      <c r="K427" s="927"/>
      <c r="L427" s="927"/>
      <c r="M427" s="927"/>
      <c r="N427" s="915"/>
      <c r="O427" s="793"/>
      <c r="P427" s="916"/>
    </row>
    <row r="428" spans="1:18" ht="18" thickBot="1">
      <c r="A428" s="793"/>
      <c r="B428" s="917"/>
      <c r="C428" s="914"/>
      <c r="D428" s="1643" t="str">
        <f>IF(ISBLANK(J425)," ",J425)</f>
        <v xml:space="preserve"> </v>
      </c>
      <c r="E428" s="1644"/>
      <c r="F428" s="1645"/>
      <c r="G428" s="1019" t="s">
        <v>621</v>
      </c>
      <c r="H428" s="928">
        <v>365</v>
      </c>
      <c r="I428" s="922" t="s">
        <v>603</v>
      </c>
      <c r="J428" s="929" t="str">
        <f>IF(D428=" "," ",D428*H428)</f>
        <v xml:space="preserve"> </v>
      </c>
      <c r="K428" s="930" t="s">
        <v>622</v>
      </c>
      <c r="L428" s="930"/>
      <c r="M428" s="930"/>
      <c r="N428" s="915"/>
      <c r="O428" s="793"/>
      <c r="P428" s="916"/>
    </row>
    <row r="429" spans="1:18" ht="19.5" customHeight="1">
      <c r="A429" s="793"/>
      <c r="B429" s="917"/>
      <c r="C429" s="914"/>
      <c r="D429" s="919"/>
      <c r="E429" s="919"/>
      <c r="F429" s="931"/>
      <c r="G429" s="1019"/>
      <c r="H429" s="919"/>
      <c r="I429" s="922"/>
      <c r="J429" s="914"/>
      <c r="K429" s="914"/>
      <c r="L429" s="914"/>
      <c r="M429" s="914"/>
      <c r="N429" s="915"/>
      <c r="O429" s="793"/>
      <c r="P429" s="916"/>
    </row>
    <row r="430" spans="1:18" ht="17">
      <c r="A430" s="793"/>
      <c r="B430" s="917"/>
      <c r="C430" s="914"/>
      <c r="D430" s="919"/>
      <c r="E430" s="919"/>
      <c r="F430" s="919"/>
      <c r="G430" s="1646" t="s">
        <v>607</v>
      </c>
      <c r="H430" s="1646"/>
      <c r="I430" s="1647"/>
      <c r="J430" s="932" t="str">
        <f>IF(I35&gt;0,I35,IF(I38&gt;0,I38," "))</f>
        <v xml:space="preserve"> </v>
      </c>
      <c r="K430" s="921" t="s">
        <v>623</v>
      </c>
      <c r="L430" s="921"/>
      <c r="M430" s="921"/>
      <c r="N430" s="915"/>
      <c r="O430" s="793"/>
      <c r="P430" s="916"/>
    </row>
    <row r="431" spans="1:18" ht="17.25" customHeight="1" thickBot="1">
      <c r="A431" s="793"/>
      <c r="B431" s="917"/>
      <c r="C431" s="914"/>
      <c r="D431" s="919"/>
      <c r="E431" s="919"/>
      <c r="F431" s="919"/>
      <c r="G431" s="1019"/>
      <c r="H431" s="919"/>
      <c r="I431" s="922"/>
      <c r="J431" s="914"/>
      <c r="K431" s="914"/>
      <c r="L431" s="914"/>
      <c r="M431" s="914"/>
      <c r="N431" s="915"/>
      <c r="O431" s="793"/>
      <c r="P431" s="916"/>
    </row>
    <row r="432" spans="1:18" ht="18.75" customHeight="1" thickBot="1">
      <c r="A432" s="793"/>
      <c r="B432" s="917"/>
      <c r="C432" s="914"/>
      <c r="D432" s="919"/>
      <c r="E432" s="919"/>
      <c r="F432" s="1648" t="s">
        <v>967</v>
      </c>
      <c r="G432" s="1648"/>
      <c r="H432" s="1648"/>
      <c r="I432" s="1648"/>
      <c r="J432" s="933" t="str">
        <f>IF(OR(J428=" ",J430=" ")," ",(J428-J430)/J428*100)</f>
        <v xml:space="preserve"> </v>
      </c>
      <c r="K432" s="930" t="s">
        <v>207</v>
      </c>
      <c r="L432" s="930"/>
      <c r="M432" s="930"/>
      <c r="N432" s="915"/>
      <c r="O432" s="793"/>
      <c r="P432" s="916"/>
    </row>
    <row r="433" spans="1:18" ht="15.5">
      <c r="A433" s="793"/>
      <c r="B433" s="917"/>
      <c r="C433" s="914"/>
      <c r="D433" s="919"/>
      <c r="E433" s="919"/>
      <c r="F433" s="1020"/>
      <c r="G433" s="1020"/>
      <c r="H433" s="1020"/>
      <c r="I433" s="1020"/>
      <c r="J433" s="934"/>
      <c r="K433" s="930"/>
      <c r="L433" s="930"/>
      <c r="M433" s="930"/>
      <c r="N433" s="915"/>
      <c r="O433" s="793"/>
      <c r="P433" s="916"/>
    </row>
    <row r="434" spans="1:18" ht="18.75" customHeight="1">
      <c r="A434" s="793"/>
      <c r="B434" s="917"/>
      <c r="C434" s="1649" t="s">
        <v>608</v>
      </c>
      <c r="D434" s="1649"/>
      <c r="E434" s="1649"/>
      <c r="F434" s="1649"/>
      <c r="G434" s="1020"/>
      <c r="H434" s="1020"/>
      <c r="I434" s="1020"/>
      <c r="J434" s="935"/>
      <c r="K434" s="930"/>
      <c r="L434" s="930"/>
      <c r="M434" s="930"/>
      <c r="N434" s="915"/>
      <c r="O434" s="793"/>
      <c r="P434" s="916"/>
    </row>
    <row r="435" spans="1:18" ht="15.75" customHeight="1">
      <c r="A435" s="793"/>
      <c r="B435" s="917"/>
      <c r="C435" s="1650"/>
      <c r="D435" s="1650"/>
      <c r="E435" s="1650"/>
      <c r="F435" s="1650"/>
      <c r="G435" s="1650"/>
      <c r="H435" s="1650"/>
      <c r="I435" s="1650"/>
      <c r="J435" s="1650"/>
      <c r="K435" s="1650"/>
      <c r="L435" s="1650"/>
      <c r="M435" s="1650"/>
      <c r="N435" s="915"/>
      <c r="O435" s="793"/>
      <c r="P435" s="916"/>
    </row>
    <row r="436" spans="1:18" ht="15.75" customHeight="1">
      <c r="A436" s="793"/>
      <c r="B436" s="917"/>
      <c r="C436" s="1641"/>
      <c r="D436" s="1641"/>
      <c r="E436" s="1641"/>
      <c r="F436" s="1641"/>
      <c r="G436" s="1641"/>
      <c r="H436" s="1641"/>
      <c r="I436" s="1641"/>
      <c r="J436" s="1641"/>
      <c r="K436" s="1641"/>
      <c r="L436" s="1641"/>
      <c r="M436" s="1641"/>
      <c r="N436" s="915"/>
      <c r="O436" s="793"/>
      <c r="P436" s="916"/>
    </row>
    <row r="437" spans="1:18" ht="15.75" customHeight="1">
      <c r="A437" s="793"/>
      <c r="B437" s="917"/>
      <c r="C437" s="1641"/>
      <c r="D437" s="1641"/>
      <c r="E437" s="1641"/>
      <c r="F437" s="1641"/>
      <c r="G437" s="1641"/>
      <c r="H437" s="1641"/>
      <c r="I437" s="1641"/>
      <c r="J437" s="1641"/>
      <c r="K437" s="1641"/>
      <c r="L437" s="1641"/>
      <c r="M437" s="1641"/>
      <c r="N437" s="915"/>
      <c r="O437" s="793"/>
      <c r="P437" s="916"/>
    </row>
    <row r="438" spans="1:18" ht="15.75" customHeight="1">
      <c r="A438" s="793"/>
      <c r="B438" s="917"/>
      <c r="C438" s="1641"/>
      <c r="D438" s="1641"/>
      <c r="E438" s="1641"/>
      <c r="F438" s="1641"/>
      <c r="G438" s="1641"/>
      <c r="H438" s="1641"/>
      <c r="I438" s="1641"/>
      <c r="J438" s="1641"/>
      <c r="K438" s="1641"/>
      <c r="L438" s="1641"/>
      <c r="M438" s="1641"/>
      <c r="N438" s="915"/>
      <c r="O438" s="793"/>
      <c r="P438" s="916"/>
    </row>
    <row r="439" spans="1:18" ht="15.75" customHeight="1" thickBot="1">
      <c r="A439" s="793"/>
      <c r="B439" s="936"/>
      <c r="C439" s="937"/>
      <c r="D439" s="937"/>
      <c r="E439" s="937"/>
      <c r="F439" s="937"/>
      <c r="G439" s="937"/>
      <c r="H439" s="937"/>
      <c r="I439" s="937"/>
      <c r="J439" s="938"/>
      <c r="K439" s="937"/>
      <c r="L439" s="937"/>
      <c r="M439" s="937"/>
      <c r="N439" s="939"/>
      <c r="O439" s="793"/>
      <c r="P439" s="916"/>
    </row>
    <row r="440" spans="1:18" ht="7.5" customHeight="1">
      <c r="A440" s="793"/>
      <c r="B440" s="793"/>
      <c r="C440" s="940"/>
      <c r="D440" s="940"/>
      <c r="E440" s="940"/>
      <c r="F440" s="940"/>
      <c r="G440" s="940"/>
      <c r="H440" s="941"/>
      <c r="I440" s="941"/>
      <c r="J440" s="941"/>
      <c r="K440" s="941"/>
      <c r="L440" s="803"/>
      <c r="M440" s="803"/>
      <c r="N440" s="803"/>
      <c r="O440" s="803"/>
      <c r="P440" s="901"/>
      <c r="Q440" s="901"/>
    </row>
    <row r="441" spans="1:18" ht="14.25" customHeight="1">
      <c r="L441" s="942"/>
      <c r="M441" s="942"/>
      <c r="N441" s="901"/>
      <c r="O441" s="942"/>
      <c r="P441" s="901"/>
      <c r="Q441" s="901"/>
    </row>
    <row r="442" spans="1:18" ht="7.5" customHeight="1">
      <c r="H442" s="943"/>
      <c r="I442" s="943"/>
      <c r="L442" s="901"/>
      <c r="M442" s="901"/>
      <c r="N442" s="901"/>
      <c r="O442" s="901"/>
      <c r="P442" s="901"/>
      <c r="Q442" s="901"/>
    </row>
    <row r="443" spans="1:18">
      <c r="H443" s="943"/>
      <c r="I443" s="943"/>
      <c r="L443" s="944"/>
      <c r="M443" s="944"/>
      <c r="N443" s="901"/>
      <c r="O443" s="945"/>
      <c r="P443" s="901"/>
      <c r="Q443" s="901"/>
    </row>
    <row r="444" spans="1:18" ht="4.5" customHeight="1">
      <c r="H444" s="943"/>
      <c r="I444" s="943"/>
      <c r="K444" s="946"/>
      <c r="L444" s="946"/>
      <c r="M444" s="946"/>
      <c r="N444" s="946"/>
      <c r="O444" s="946"/>
      <c r="P444" s="946"/>
      <c r="Q444" s="946"/>
      <c r="R444" s="946"/>
    </row>
    <row r="445" spans="1:18" ht="13">
      <c r="H445" s="943"/>
      <c r="I445" s="943"/>
      <c r="K445" s="946"/>
      <c r="L445" s="946"/>
      <c r="M445" s="946"/>
      <c r="N445" s="946"/>
      <c r="O445" s="947"/>
      <c r="P445" s="946"/>
      <c r="Q445" s="946"/>
      <c r="R445" s="946"/>
    </row>
    <row r="446" spans="1:18" ht="13">
      <c r="H446" s="943"/>
      <c r="I446" s="943"/>
      <c r="O446" s="948"/>
    </row>
    <row r="447" spans="1:18">
      <c r="H447" s="943"/>
      <c r="I447" s="943"/>
    </row>
    <row r="448" spans="1:18" ht="13">
      <c r="H448" s="943"/>
      <c r="I448" s="943"/>
      <c r="J448" s="949"/>
      <c r="O448" s="950"/>
    </row>
    <row r="449" spans="8:15" ht="13">
      <c r="H449" s="943"/>
      <c r="I449" s="943"/>
      <c r="K449" s="946"/>
      <c r="L449" s="946"/>
      <c r="M449" s="946"/>
      <c r="N449" s="946"/>
      <c r="O449" s="950"/>
    </row>
    <row r="450" spans="8:15" ht="13">
      <c r="H450" s="943"/>
      <c r="I450" s="943"/>
      <c r="O450" s="950"/>
    </row>
    <row r="451" spans="8:15">
      <c r="H451" s="943"/>
      <c r="I451" s="943"/>
    </row>
    <row r="452" spans="8:15">
      <c r="H452" s="943"/>
      <c r="I452" s="943"/>
    </row>
    <row r="453" spans="8:15" ht="13">
      <c r="H453" s="943"/>
      <c r="I453" s="943"/>
      <c r="J453" s="949"/>
    </row>
    <row r="454" spans="8:15">
      <c r="H454" s="943"/>
      <c r="I454" s="943"/>
    </row>
    <row r="455" spans="8:15">
      <c r="H455" s="943"/>
      <c r="I455" s="943"/>
    </row>
    <row r="456" spans="8:15">
      <c r="H456" s="943"/>
      <c r="I456" s="943"/>
    </row>
    <row r="457" spans="8:15">
      <c r="H457" s="943"/>
      <c r="I457" s="943"/>
    </row>
    <row r="458" spans="8:15">
      <c r="H458" s="943"/>
      <c r="I458" s="943"/>
    </row>
    <row r="459" spans="8:15">
      <c r="H459" s="943"/>
      <c r="I459" s="943"/>
    </row>
    <row r="460" spans="8:15">
      <c r="H460" s="943"/>
      <c r="I460" s="943"/>
    </row>
    <row r="461" spans="8:15">
      <c r="H461" s="943"/>
      <c r="I461" s="943"/>
    </row>
    <row r="462" spans="8:15">
      <c r="H462" s="943"/>
      <c r="I462" s="943"/>
    </row>
    <row r="463" spans="8:15">
      <c r="H463" s="943"/>
      <c r="I463" s="943"/>
    </row>
    <row r="464" spans="8:15">
      <c r="H464" s="943"/>
      <c r="I464" s="943"/>
    </row>
    <row r="465" spans="8:9">
      <c r="H465" s="943"/>
      <c r="I465" s="943"/>
    </row>
    <row r="466" spans="8:9">
      <c r="H466" s="943"/>
      <c r="I466" s="943"/>
    </row>
    <row r="467" spans="8:9">
      <c r="H467" s="943"/>
      <c r="I467" s="943"/>
    </row>
    <row r="468" spans="8:9">
      <c r="H468" s="943"/>
      <c r="I468" s="943"/>
    </row>
    <row r="469" spans="8:9">
      <c r="H469" s="943"/>
      <c r="I469" s="943"/>
    </row>
    <row r="470" spans="8:9">
      <c r="H470" s="943"/>
      <c r="I470" s="943"/>
    </row>
    <row r="471" spans="8:9">
      <c r="H471" s="943"/>
      <c r="I471" s="943"/>
    </row>
    <row r="472" spans="8:9">
      <c r="H472" s="943"/>
      <c r="I472" s="943"/>
    </row>
    <row r="473" spans="8:9">
      <c r="H473" s="943"/>
      <c r="I473" s="943"/>
    </row>
    <row r="474" spans="8:9">
      <c r="H474" s="943"/>
      <c r="I474" s="943"/>
    </row>
    <row r="475" spans="8:9">
      <c r="H475" s="943"/>
      <c r="I475" s="943"/>
    </row>
    <row r="476" spans="8:9">
      <c r="H476" s="943"/>
      <c r="I476" s="943"/>
    </row>
    <row r="477" spans="8:9">
      <c r="H477" s="943"/>
      <c r="I477" s="943"/>
    </row>
    <row r="478" spans="8:9">
      <c r="H478" s="943"/>
      <c r="I478" s="943"/>
    </row>
    <row r="479" spans="8:9">
      <c r="H479" s="943"/>
      <c r="I479" s="943"/>
    </row>
    <row r="480" spans="8:9">
      <c r="H480" s="943"/>
      <c r="I480" s="943"/>
    </row>
    <row r="481" spans="8:9">
      <c r="H481" s="943"/>
      <c r="I481" s="943"/>
    </row>
    <row r="482" spans="8:9">
      <c r="H482" s="943"/>
      <c r="I482" s="943"/>
    </row>
    <row r="483" spans="8:9">
      <c r="H483" s="943"/>
      <c r="I483" s="943"/>
    </row>
    <row r="484" spans="8:9">
      <c r="H484" s="943"/>
      <c r="I484" s="943"/>
    </row>
    <row r="485" spans="8:9">
      <c r="H485" s="943"/>
      <c r="I485" s="943"/>
    </row>
    <row r="486" spans="8:9">
      <c r="H486" s="943"/>
      <c r="I486" s="943"/>
    </row>
    <row r="487" spans="8:9">
      <c r="H487" s="943"/>
      <c r="I487" s="943"/>
    </row>
    <row r="488" spans="8:9">
      <c r="H488" s="943"/>
      <c r="I488" s="943"/>
    </row>
    <row r="489" spans="8:9" ht="13">
      <c r="H489" s="951"/>
      <c r="I489" s="951"/>
    </row>
    <row r="490" spans="8:9" ht="13">
      <c r="H490" s="951"/>
      <c r="I490" s="951"/>
    </row>
  </sheetData>
  <sheetProtection password="B1AE" sheet="1" objects="1" scenarios="1"/>
  <mergeCells count="94">
    <mergeCell ref="C438:M438"/>
    <mergeCell ref="C420:H420"/>
    <mergeCell ref="C424:G424"/>
    <mergeCell ref="D425:F425"/>
    <mergeCell ref="C427:G427"/>
    <mergeCell ref="D428:F428"/>
    <mergeCell ref="G430:I430"/>
    <mergeCell ref="F432:I432"/>
    <mergeCell ref="C434:F434"/>
    <mergeCell ref="C435:M435"/>
    <mergeCell ref="C436:M436"/>
    <mergeCell ref="C437:M437"/>
    <mergeCell ref="B395:B398"/>
    <mergeCell ref="B399:B406"/>
    <mergeCell ref="C419:H419"/>
    <mergeCell ref="I419:K419"/>
    <mergeCell ref="C418:F418"/>
    <mergeCell ref="I418:K418"/>
    <mergeCell ref="B369:B377"/>
    <mergeCell ref="B212:B215"/>
    <mergeCell ref="B216:B219"/>
    <mergeCell ref="B242:B245"/>
    <mergeCell ref="B246:B250"/>
    <mergeCell ref="B273:B276"/>
    <mergeCell ref="B277:B282"/>
    <mergeCell ref="B304:B307"/>
    <mergeCell ref="B308:B315"/>
    <mergeCell ref="B334:B337"/>
    <mergeCell ref="B338:B345"/>
    <mergeCell ref="B365:B368"/>
    <mergeCell ref="B185:B188"/>
    <mergeCell ref="P55:Q55"/>
    <mergeCell ref="B61:B64"/>
    <mergeCell ref="B65:B71"/>
    <mergeCell ref="P83:Q83"/>
    <mergeCell ref="B92:B95"/>
    <mergeCell ref="B96:B101"/>
    <mergeCell ref="B120:B123"/>
    <mergeCell ref="B124:B128"/>
    <mergeCell ref="B151:B154"/>
    <mergeCell ref="B155:B159"/>
    <mergeCell ref="B181:B184"/>
    <mergeCell ref="P53:Q53"/>
    <mergeCell ref="B41:N41"/>
    <mergeCell ref="B44:B51"/>
    <mergeCell ref="C44:C50"/>
    <mergeCell ref="D44:E49"/>
    <mergeCell ref="F44:F48"/>
    <mergeCell ref="G44:H46"/>
    <mergeCell ref="I44:I49"/>
    <mergeCell ref="K44:K49"/>
    <mergeCell ref="L44:L49"/>
    <mergeCell ref="M44:M50"/>
    <mergeCell ref="N44:N49"/>
    <mergeCell ref="G47:G49"/>
    <mergeCell ref="H47:H49"/>
    <mergeCell ref="J48:J49"/>
    <mergeCell ref="P52:Q52"/>
    <mergeCell ref="C33:H33"/>
    <mergeCell ref="I35:I36"/>
    <mergeCell ref="J35:J36"/>
    <mergeCell ref="K36:N39"/>
    <mergeCell ref="C38:H38"/>
    <mergeCell ref="C39:H39"/>
    <mergeCell ref="C29:H29"/>
    <mergeCell ref="C31:H31"/>
    <mergeCell ref="K31:L32"/>
    <mergeCell ref="N31:N32"/>
    <mergeCell ref="C32:H32"/>
    <mergeCell ref="M31:M32"/>
    <mergeCell ref="C20:H20"/>
    <mergeCell ref="K20:L20"/>
    <mergeCell ref="D21:H21"/>
    <mergeCell ref="J21:K21"/>
    <mergeCell ref="D22:H22"/>
    <mergeCell ref="C23:H23"/>
    <mergeCell ref="K23:N28"/>
    <mergeCell ref="D24:H24"/>
    <mergeCell ref="D25:H25"/>
    <mergeCell ref="C26:H26"/>
    <mergeCell ref="D27:H27"/>
    <mergeCell ref="C28:H28"/>
    <mergeCell ref="K10:L10"/>
    <mergeCell ref="K12:L12"/>
    <mergeCell ref="K13:N15"/>
    <mergeCell ref="B17:N17"/>
    <mergeCell ref="C19:H19"/>
    <mergeCell ref="K19:L19"/>
    <mergeCell ref="J8:N8"/>
    <mergeCell ref="B2:N2"/>
    <mergeCell ref="B3:N3"/>
    <mergeCell ref="B5:G5"/>
    <mergeCell ref="H5:L5"/>
    <mergeCell ref="J7:N7"/>
  </mergeCells>
  <conditionalFormatting sqref="J425">
    <cfRule type="expression" dxfId="4" priority="1" stopIfTrue="1">
      <formula>#VALUE!</formula>
    </cfRule>
  </conditionalFormatting>
  <conditionalFormatting sqref="I29 I35:I36 N52:N416">
    <cfRule type="cellIs" dxfId="3" priority="2" stopIfTrue="1" operator="equal">
      <formula>0</formula>
    </cfRule>
  </conditionalFormatting>
  <conditionalFormatting sqref="N417">
    <cfRule type="cellIs" dxfId="2" priority="3" stopIfTrue="1" operator="equal">
      <formula>0</formula>
    </cfRule>
  </conditionalFormatting>
  <pageMargins left="0.78740157499999996" right="0.78740157499999996" top="0.984251969" bottom="0.66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0" max="13" man="1"/>
    <brk id="141" max="13" man="1"/>
    <brk id="171" max="13" man="1"/>
    <brk id="202" max="13" man="1"/>
    <brk id="232" max="13" man="1"/>
    <brk id="263" max="13" man="1"/>
    <brk id="294" max="13" man="1"/>
    <brk id="324" max="13" man="1"/>
    <brk id="355" max="13" man="1"/>
    <brk id="385" max="13" man="1"/>
    <brk id="41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</sheetPr>
  <dimension ref="A1:R483"/>
  <sheetViews>
    <sheetView showGridLines="0" view="pageBreakPreview" zoomScaleNormal="90" zoomScaleSheetLayoutView="100" workbookViewId="0">
      <selection activeCell="H5" sqref="H5:N5"/>
    </sheetView>
  </sheetViews>
  <sheetFormatPr baseColWidth="10" defaultRowHeight="12.5"/>
  <cols>
    <col min="1" max="1" width="1.1796875" customWidth="1"/>
    <col min="2" max="2" width="3.54296875" customWidth="1"/>
    <col min="3" max="3" width="15.81640625" customWidth="1"/>
    <col min="4" max="4" width="5.1796875" customWidth="1"/>
    <col min="5" max="5" width="6" customWidth="1"/>
    <col min="6" max="6" width="9.1796875" customWidth="1"/>
    <col min="7" max="7" width="14.26953125" customWidth="1"/>
    <col min="8" max="8" width="15.54296875" customWidth="1"/>
    <col min="9" max="9" width="16.81640625" customWidth="1"/>
    <col min="10" max="10" width="18.453125" customWidth="1"/>
    <col min="11" max="11" width="13.54296875" customWidth="1"/>
    <col min="12" max="12" width="17.7265625" customWidth="1"/>
    <col min="13" max="13" width="15" customWidth="1"/>
    <col min="14" max="14" width="14.81640625" customWidth="1"/>
    <col min="15" max="15" width="1.26953125" customWidth="1"/>
    <col min="16" max="16" width="11.1796875" customWidth="1"/>
    <col min="18" max="18" width="5.1796875" customWidth="1"/>
  </cols>
  <sheetData>
    <row r="1" spans="1:15" ht="8.25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">
      <c r="A2" s="80"/>
      <c r="B2" s="1674" t="s">
        <v>624</v>
      </c>
      <c r="C2" s="1675"/>
      <c r="D2" s="1675"/>
      <c r="E2" s="1675"/>
      <c r="F2" s="1675"/>
      <c r="G2" s="1675"/>
      <c r="H2" s="1675"/>
      <c r="I2" s="1675"/>
      <c r="J2" s="1675"/>
      <c r="K2" s="1675"/>
      <c r="L2" s="1675"/>
      <c r="M2" s="1675"/>
      <c r="N2" s="1676"/>
      <c r="O2" s="237"/>
    </row>
    <row r="3" spans="1:15" ht="23.25" customHeight="1" thickBot="1">
      <c r="A3" s="80"/>
      <c r="B3" s="1677" t="s">
        <v>193</v>
      </c>
      <c r="C3" s="1678"/>
      <c r="D3" s="1678"/>
      <c r="E3" s="1678"/>
      <c r="F3" s="1678"/>
      <c r="G3" s="1678"/>
      <c r="H3" s="1678"/>
      <c r="I3" s="1678"/>
      <c r="J3" s="1678"/>
      <c r="K3" s="1678"/>
      <c r="L3" s="1678"/>
      <c r="M3" s="1678"/>
      <c r="N3" s="1679"/>
      <c r="O3" s="237"/>
    </row>
    <row r="4" spans="1:15" ht="16.5" customHeight="1" thickBot="1">
      <c r="A4" s="80"/>
      <c r="B4" s="80"/>
      <c r="C4" s="998"/>
      <c r="D4" s="998"/>
      <c r="E4" s="998"/>
      <c r="F4" s="998"/>
      <c r="G4" s="998"/>
      <c r="H4" s="80"/>
      <c r="I4" s="80"/>
      <c r="J4" s="80"/>
      <c r="K4" s="80"/>
      <c r="L4" s="80"/>
      <c r="M4" s="80"/>
      <c r="N4" s="80"/>
      <c r="O4" s="80"/>
    </row>
    <row r="5" spans="1:15" ht="18.5" thickBot="1">
      <c r="A5" s="80"/>
      <c r="B5" s="1707" t="s">
        <v>609</v>
      </c>
      <c r="C5" s="1707"/>
      <c r="D5" s="1707"/>
      <c r="E5" s="1707"/>
      <c r="F5" s="1707"/>
      <c r="G5" s="1723"/>
      <c r="H5" s="1715"/>
      <c r="I5" s="1716"/>
      <c r="J5" s="1716"/>
      <c r="K5" s="1716"/>
      <c r="L5" s="1716"/>
      <c r="M5" s="1716"/>
      <c r="N5" s="1717"/>
      <c r="O5" s="238"/>
    </row>
    <row r="6" spans="1:15" ht="6" customHeight="1">
      <c r="A6" s="80"/>
      <c r="B6" s="80"/>
      <c r="C6" s="998"/>
      <c r="D6" s="998"/>
      <c r="E6" s="998"/>
      <c r="F6" s="998"/>
      <c r="G6" s="998"/>
      <c r="H6" s="80"/>
      <c r="I6" s="80"/>
      <c r="J6" s="1036"/>
      <c r="K6" s="1036"/>
      <c r="L6" s="1036"/>
      <c r="M6" s="1036"/>
      <c r="N6" s="1036"/>
      <c r="O6" s="238"/>
    </row>
    <row r="7" spans="1:15" ht="15.5">
      <c r="A7" s="80"/>
      <c r="B7" s="80"/>
      <c r="C7" s="79" t="s">
        <v>194</v>
      </c>
      <c r="D7" s="79"/>
      <c r="E7" s="79"/>
      <c r="F7" s="79"/>
      <c r="G7" s="79"/>
      <c r="H7" s="666"/>
      <c r="I7" s="80"/>
      <c r="J7" s="1734" t="s">
        <v>2</v>
      </c>
      <c r="K7" s="1734"/>
      <c r="L7" s="1734"/>
      <c r="M7" s="1734"/>
      <c r="N7" s="1734"/>
      <c r="O7" s="80"/>
    </row>
    <row r="8" spans="1:15" ht="14">
      <c r="A8" s="80"/>
      <c r="B8" s="80"/>
      <c r="C8" s="79" t="s">
        <v>195</v>
      </c>
      <c r="D8" s="79"/>
      <c r="E8" s="79"/>
      <c r="F8" s="79"/>
      <c r="G8" s="79"/>
      <c r="H8" s="239">
        <v>366</v>
      </c>
      <c r="I8" s="80"/>
      <c r="J8" s="1734" t="s">
        <v>1</v>
      </c>
      <c r="K8" s="1734"/>
      <c r="L8" s="1734"/>
      <c r="M8" s="1734"/>
      <c r="N8" s="1734"/>
      <c r="O8" s="80"/>
    </row>
    <row r="9" spans="1:15" ht="5.25" customHeight="1" thickBot="1">
      <c r="A9" s="80"/>
      <c r="B9" s="80"/>
      <c r="C9" s="79"/>
      <c r="D9" s="79"/>
      <c r="E9" s="79"/>
      <c r="F9" s="79"/>
      <c r="G9" s="79"/>
      <c r="H9" s="81"/>
      <c r="I9" s="80"/>
      <c r="J9" s="103"/>
      <c r="K9" s="80"/>
      <c r="L9" s="80"/>
      <c r="M9" s="80"/>
      <c r="N9" s="80"/>
      <c r="O9" s="80"/>
    </row>
    <row r="10" spans="1:15" ht="14.5" thickBot="1">
      <c r="A10" s="80"/>
      <c r="B10" s="80"/>
      <c r="C10" s="1661" t="s">
        <v>637</v>
      </c>
      <c r="D10" s="1661"/>
      <c r="E10" s="1661"/>
      <c r="F10" s="1661"/>
      <c r="G10" s="1662"/>
      <c r="H10" s="240"/>
      <c r="I10" s="241" t="s">
        <v>196</v>
      </c>
      <c r="J10" s="242"/>
      <c r="K10" s="1693" t="s">
        <v>636</v>
      </c>
      <c r="L10" s="1694"/>
      <c r="M10" s="243"/>
      <c r="N10" s="80" t="s">
        <v>197</v>
      </c>
      <c r="O10" s="80"/>
    </row>
    <row r="11" spans="1:15" ht="14.5" thickBot="1">
      <c r="A11" s="80"/>
      <c r="B11" s="80"/>
      <c r="C11" s="197" t="s">
        <v>198</v>
      </c>
      <c r="D11" s="197"/>
      <c r="E11" s="197"/>
      <c r="F11" s="197"/>
      <c r="G11" s="197"/>
      <c r="H11" s="240"/>
      <c r="I11" s="241" t="s">
        <v>199</v>
      </c>
      <c r="J11" s="242"/>
      <c r="K11" s="241"/>
      <c r="L11" s="80"/>
      <c r="M11" s="80"/>
      <c r="N11" s="80"/>
      <c r="O11" s="80"/>
    </row>
    <row r="12" spans="1:15" ht="16.5" customHeight="1" thickBot="1">
      <c r="A12" s="80"/>
      <c r="B12" s="80"/>
      <c r="C12" s="197" t="s">
        <v>200</v>
      </c>
      <c r="D12" s="197"/>
      <c r="E12" s="197"/>
      <c r="F12" s="197"/>
      <c r="G12" s="197"/>
      <c r="H12" s="409" t="str">
        <f>IF(OR(H10&gt;0,H11&gt;0),H10+H11," ")</f>
        <v xml:space="preserve"> </v>
      </c>
      <c r="I12" s="241" t="s">
        <v>201</v>
      </c>
      <c r="J12" s="242"/>
      <c r="K12" s="1695" t="s">
        <v>675</v>
      </c>
      <c r="L12" s="1696"/>
      <c r="M12" s="426"/>
      <c r="N12" s="103" t="s">
        <v>674</v>
      </c>
      <c r="O12" s="80"/>
    </row>
    <row r="13" spans="1:15" ht="6" customHeight="1">
      <c r="A13" s="80"/>
      <c r="B13" s="80"/>
      <c r="C13" s="1041"/>
      <c r="D13" s="1041"/>
      <c r="E13" s="1041"/>
      <c r="F13" s="1041"/>
      <c r="G13" s="1041"/>
      <c r="H13" s="1041"/>
      <c r="I13" s="1041"/>
      <c r="J13" s="1036"/>
      <c r="K13" s="1697" t="s">
        <v>0</v>
      </c>
      <c r="L13" s="1697"/>
      <c r="M13" s="1697"/>
      <c r="N13" s="1697"/>
      <c r="O13" s="80"/>
    </row>
    <row r="14" spans="1:15" ht="17">
      <c r="A14" s="80"/>
      <c r="B14" s="80"/>
      <c r="C14" s="197" t="s">
        <v>610</v>
      </c>
      <c r="D14" s="197"/>
      <c r="E14" s="197"/>
      <c r="F14" s="197"/>
      <c r="G14" s="197"/>
      <c r="H14" s="244"/>
      <c r="I14" s="241" t="s">
        <v>202</v>
      </c>
      <c r="J14" s="245"/>
      <c r="K14" s="1697"/>
      <c r="L14" s="1697"/>
      <c r="M14" s="1697"/>
      <c r="N14" s="1697"/>
      <c r="O14" s="80"/>
    </row>
    <row r="15" spans="1:15" ht="14.25" customHeight="1">
      <c r="A15" s="80"/>
      <c r="B15" s="80"/>
      <c r="C15" s="197"/>
      <c r="D15" s="197"/>
      <c r="E15" s="197"/>
      <c r="F15" s="197"/>
      <c r="G15" s="197"/>
      <c r="H15" s="629"/>
      <c r="I15" s="241"/>
      <c r="J15" s="245"/>
      <c r="K15" s="1697"/>
      <c r="L15" s="1697"/>
      <c r="M15" s="1697"/>
      <c r="N15" s="1697"/>
      <c r="O15" s="80"/>
    </row>
    <row r="16" spans="1:15" ht="14.15" customHeight="1">
      <c r="A16" s="80"/>
      <c r="B16" s="80"/>
      <c r="C16" s="1041"/>
      <c r="D16" s="1041"/>
      <c r="E16" s="1041"/>
      <c r="F16" s="1041"/>
      <c r="G16" s="1041"/>
      <c r="H16" s="1041"/>
      <c r="I16" s="1041"/>
      <c r="J16" s="1041"/>
      <c r="K16" s="241"/>
      <c r="L16" s="80"/>
      <c r="M16" s="80"/>
      <c r="N16" s="80"/>
      <c r="O16" s="80"/>
    </row>
    <row r="17" spans="1:17" ht="18" customHeight="1">
      <c r="A17" s="80"/>
      <c r="B17" s="1707" t="s">
        <v>611</v>
      </c>
      <c r="C17" s="1707"/>
      <c r="D17" s="1707"/>
      <c r="E17" s="1707"/>
      <c r="F17" s="1707"/>
      <c r="G17" s="1707"/>
      <c r="H17" s="1707"/>
      <c r="I17" s="1707"/>
      <c r="J17" s="1707"/>
      <c r="K17" s="1707"/>
      <c r="L17" s="1707"/>
      <c r="M17" s="1707"/>
      <c r="N17" s="1707"/>
      <c r="O17" s="80"/>
    </row>
    <row r="18" spans="1:17" ht="12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1:17" ht="15" customHeight="1">
      <c r="A19" s="80"/>
      <c r="B19" s="80"/>
      <c r="C19" s="1402" t="s">
        <v>667</v>
      </c>
      <c r="D19" s="1402"/>
      <c r="E19" s="1402"/>
      <c r="F19" s="1402"/>
      <c r="G19" s="1402"/>
      <c r="H19" s="1402"/>
      <c r="I19" s="80"/>
      <c r="J19" s="80"/>
      <c r="K19" s="1718"/>
      <c r="L19" s="1719"/>
      <c r="M19" s="1034"/>
      <c r="N19" s="406"/>
      <c r="O19" s="80"/>
    </row>
    <row r="20" spans="1:17" ht="14.25" customHeight="1">
      <c r="A20" s="80"/>
      <c r="B20" s="80"/>
      <c r="C20" s="1658" t="s">
        <v>203</v>
      </c>
      <c r="D20" s="1658"/>
      <c r="E20" s="1658"/>
      <c r="F20" s="1658"/>
      <c r="G20" s="1658"/>
      <c r="H20" s="1659"/>
      <c r="I20" s="247"/>
      <c r="J20" s="215" t="s">
        <v>612</v>
      </c>
      <c r="K20" s="1737"/>
      <c r="L20" s="1738"/>
      <c r="M20" s="1032"/>
      <c r="N20" s="248"/>
      <c r="O20" s="80"/>
    </row>
    <row r="21" spans="1:17" ht="12.75" customHeight="1">
      <c r="A21" s="80"/>
      <c r="B21" s="80"/>
      <c r="C21" s="246"/>
      <c r="D21" s="1656" t="s">
        <v>204</v>
      </c>
      <c r="E21" s="1656"/>
      <c r="F21" s="1656"/>
      <c r="G21" s="1656"/>
      <c r="H21" s="1657"/>
      <c r="I21" s="249"/>
      <c r="J21" s="1692" t="s">
        <v>668</v>
      </c>
      <c r="K21" s="1539"/>
      <c r="L21" s="207"/>
      <c r="M21" s="207"/>
      <c r="N21" s="207"/>
      <c r="O21" s="80"/>
    </row>
    <row r="22" spans="1:17" ht="12.75" customHeight="1">
      <c r="A22" s="80"/>
      <c r="B22" s="80"/>
      <c r="C22" s="246"/>
      <c r="D22" s="1656" t="s">
        <v>205</v>
      </c>
      <c r="E22" s="1656"/>
      <c r="F22" s="1656"/>
      <c r="G22" s="1656"/>
      <c r="H22" s="1656"/>
      <c r="I22" s="246"/>
      <c r="J22" s="246"/>
      <c r="K22" s="207"/>
      <c r="L22" s="207"/>
      <c r="M22" s="207"/>
      <c r="N22" s="207"/>
      <c r="O22" s="80"/>
    </row>
    <row r="23" spans="1:17" ht="14.25" customHeight="1">
      <c r="A23" s="80"/>
      <c r="B23" s="80"/>
      <c r="C23" s="1654" t="s">
        <v>206</v>
      </c>
      <c r="D23" s="1654"/>
      <c r="E23" s="1654"/>
      <c r="F23" s="1654"/>
      <c r="G23" s="1654"/>
      <c r="H23" s="1655"/>
      <c r="I23" s="251"/>
      <c r="J23" s="215" t="s">
        <v>612</v>
      </c>
      <c r="K23" s="1698" t="s">
        <v>639</v>
      </c>
      <c r="L23" s="1699"/>
      <c r="M23" s="1699"/>
      <c r="N23" s="1700"/>
      <c r="O23" s="80"/>
    </row>
    <row r="24" spans="1:17" ht="12.75" customHeight="1">
      <c r="A24" s="80"/>
      <c r="B24" s="80"/>
      <c r="C24" s="246"/>
      <c r="D24" s="1656" t="s">
        <v>204</v>
      </c>
      <c r="E24" s="1656"/>
      <c r="F24" s="1656"/>
      <c r="G24" s="1656"/>
      <c r="H24" s="1657"/>
      <c r="I24" s="249"/>
      <c r="J24" s="215" t="s">
        <v>207</v>
      </c>
      <c r="K24" s="1701"/>
      <c r="L24" s="1702"/>
      <c r="M24" s="1702"/>
      <c r="N24" s="1703"/>
      <c r="O24" s="80"/>
      <c r="Q24" s="43"/>
    </row>
    <row r="25" spans="1:17" ht="12.75" customHeight="1">
      <c r="A25" s="80"/>
      <c r="B25" s="80"/>
      <c r="C25" s="246"/>
      <c r="D25" s="1656" t="s">
        <v>205</v>
      </c>
      <c r="E25" s="1656"/>
      <c r="F25" s="1656"/>
      <c r="G25" s="1656"/>
      <c r="H25" s="1656"/>
      <c r="I25" s="246"/>
      <c r="J25" s="246"/>
      <c r="K25" s="1701"/>
      <c r="L25" s="1702"/>
      <c r="M25" s="1702"/>
      <c r="N25" s="1703"/>
      <c r="O25" s="80"/>
    </row>
    <row r="26" spans="1:17" ht="14.25" customHeight="1">
      <c r="A26" s="80"/>
      <c r="B26" s="80"/>
      <c r="C26" s="1658" t="s">
        <v>208</v>
      </c>
      <c r="D26" s="1658"/>
      <c r="E26" s="1658"/>
      <c r="F26" s="1658"/>
      <c r="G26" s="1658"/>
      <c r="H26" s="1659"/>
      <c r="I26" s="251"/>
      <c r="J26" s="215" t="s">
        <v>612</v>
      </c>
      <c r="K26" s="1701"/>
      <c r="L26" s="1702"/>
      <c r="M26" s="1702"/>
      <c r="N26" s="1703"/>
      <c r="O26" s="80"/>
    </row>
    <row r="27" spans="1:17" ht="13.5" customHeight="1">
      <c r="A27" s="80"/>
      <c r="B27" s="80"/>
      <c r="C27" s="1037"/>
      <c r="D27" s="1658" t="s">
        <v>209</v>
      </c>
      <c r="E27" s="1658"/>
      <c r="F27" s="1658"/>
      <c r="G27" s="1658"/>
      <c r="H27" s="1658"/>
      <c r="I27" s="1037"/>
      <c r="J27" s="1037"/>
      <c r="K27" s="1701"/>
      <c r="L27" s="1702"/>
      <c r="M27" s="1702"/>
      <c r="N27" s="1703"/>
      <c r="O27" s="80"/>
    </row>
    <row r="28" spans="1:17">
      <c r="A28" s="80"/>
      <c r="B28" s="80"/>
      <c r="C28" s="1656" t="s">
        <v>210</v>
      </c>
      <c r="D28" s="1656"/>
      <c r="E28" s="1656"/>
      <c r="F28" s="1656"/>
      <c r="G28" s="1656"/>
      <c r="H28" s="1656"/>
      <c r="I28" s="246"/>
      <c r="J28" s="246"/>
      <c r="K28" s="1704"/>
      <c r="L28" s="1705"/>
      <c r="M28" s="1705"/>
      <c r="N28" s="1706"/>
      <c r="O28" s="80"/>
    </row>
    <row r="29" spans="1:17" ht="19.5" customHeight="1">
      <c r="A29" s="80"/>
      <c r="B29" s="80"/>
      <c r="C29" s="1661" t="s">
        <v>211</v>
      </c>
      <c r="D29" s="1661"/>
      <c r="E29" s="1661"/>
      <c r="F29" s="1661"/>
      <c r="G29" s="1661"/>
      <c r="H29" s="1662"/>
      <c r="I29" s="252">
        <f>IF(AND(ISBLANK(I20),ISBLANK(I23),ISBLANK(I26)),0,I20*(100-I21)/100+I23*(100-I24)/100+I26)</f>
        <v>0</v>
      </c>
      <c r="J29" s="215" t="s">
        <v>612</v>
      </c>
      <c r="K29" s="407"/>
      <c r="L29" s="407"/>
      <c r="M29" s="407"/>
      <c r="N29" s="407"/>
      <c r="O29" s="80"/>
    </row>
    <row r="30" spans="1:17" ht="6" customHeight="1" thickBot="1">
      <c r="A30" s="80"/>
      <c r="B30" s="80"/>
      <c r="C30" s="1037"/>
      <c r="D30" s="1037"/>
      <c r="E30" s="1037"/>
      <c r="F30" s="1037"/>
      <c r="G30" s="1037"/>
      <c r="H30" s="1037"/>
      <c r="I30" s="1037"/>
      <c r="J30" s="1037"/>
      <c r="K30" s="404"/>
      <c r="L30" s="404"/>
      <c r="M30" s="404"/>
      <c r="N30" s="404"/>
      <c r="O30" s="80"/>
    </row>
    <row r="31" spans="1:17" ht="15" customHeight="1">
      <c r="A31" s="80"/>
      <c r="B31" s="80"/>
      <c r="C31" s="1652" t="s">
        <v>212</v>
      </c>
      <c r="D31" s="1652"/>
      <c r="E31" s="1652"/>
      <c r="F31" s="1652"/>
      <c r="G31" s="1652"/>
      <c r="H31" s="1653"/>
      <c r="I31" s="247"/>
      <c r="J31" s="215" t="s">
        <v>612</v>
      </c>
      <c r="K31" s="1727" t="s">
        <v>641</v>
      </c>
      <c r="L31" s="1728"/>
      <c r="M31" s="1725" t="str">
        <f>IF(ISBLANK($H$10)," ",$I$29/$H$10)</f>
        <v xml:space="preserve"> </v>
      </c>
      <c r="N31" s="1729" t="s">
        <v>640</v>
      </c>
      <c r="O31" s="80"/>
    </row>
    <row r="32" spans="1:17" ht="14.25" customHeight="1" thickBot="1">
      <c r="A32" s="80"/>
      <c r="B32" s="80"/>
      <c r="C32" s="1652" t="s">
        <v>671</v>
      </c>
      <c r="D32" s="1652"/>
      <c r="E32" s="1652"/>
      <c r="F32" s="1652"/>
      <c r="G32" s="1652"/>
      <c r="H32" s="1652"/>
      <c r="I32" s="238"/>
      <c r="J32" s="238"/>
      <c r="K32" s="1727"/>
      <c r="L32" s="1728"/>
      <c r="M32" s="1726"/>
      <c r="N32" s="1729"/>
      <c r="O32" s="80"/>
    </row>
    <row r="33" spans="1:15" ht="14.25" customHeight="1">
      <c r="A33" s="80"/>
      <c r="B33" s="80"/>
      <c r="C33" s="1652" t="s">
        <v>672</v>
      </c>
      <c r="D33" s="1652"/>
      <c r="E33" s="1652"/>
      <c r="F33" s="1652"/>
      <c r="G33" s="1652"/>
      <c r="H33" s="1652"/>
      <c r="I33" s="238"/>
      <c r="J33" s="238"/>
      <c r="K33" s="1035"/>
      <c r="L33" s="424"/>
      <c r="M33" s="425"/>
      <c r="N33" s="423"/>
      <c r="O33" s="80"/>
    </row>
    <row r="34" spans="1:15" ht="6.75" customHeight="1" thickBot="1">
      <c r="A34" s="80"/>
      <c r="B34" s="80"/>
      <c r="C34" s="1037"/>
      <c r="D34" s="1037"/>
      <c r="E34" s="1037"/>
      <c r="F34" s="1037"/>
      <c r="G34" s="1037"/>
      <c r="H34" s="1037"/>
      <c r="I34" s="1037"/>
      <c r="J34" s="1037"/>
      <c r="K34" s="404"/>
      <c r="L34" s="404"/>
      <c r="M34" s="404"/>
      <c r="N34" s="404"/>
      <c r="O34" s="80"/>
    </row>
    <row r="35" spans="1:15" ht="14.25" customHeight="1">
      <c r="A35" s="80"/>
      <c r="B35" s="80"/>
      <c r="C35" s="1402" t="s">
        <v>213</v>
      </c>
      <c r="D35" s="1402"/>
      <c r="E35" s="1402"/>
      <c r="F35" s="1402"/>
      <c r="G35" s="1402"/>
      <c r="H35" s="1660"/>
      <c r="I35" s="1731">
        <f>IF(AND(ISBLANK(I20),ISBLANK(I23),ISBLANK(I26),ISBLANK(I31)),0,I20*(100-I21)/100+I23*(100-I24)/100+I26+I31)</f>
        <v>0</v>
      </c>
      <c r="J35" s="1736" t="s">
        <v>612</v>
      </c>
      <c r="K35" s="405"/>
      <c r="L35" s="405"/>
      <c r="M35" s="405"/>
      <c r="N35" s="405"/>
      <c r="O35" s="80"/>
    </row>
    <row r="36" spans="1:15" ht="13.5" customHeight="1" thickBot="1">
      <c r="A36" s="80"/>
      <c r="B36" s="80"/>
      <c r="C36" s="1402" t="s">
        <v>673</v>
      </c>
      <c r="D36" s="1402"/>
      <c r="E36" s="1402"/>
      <c r="F36" s="1402"/>
      <c r="G36" s="1402"/>
      <c r="H36" s="1660"/>
      <c r="I36" s="1732"/>
      <c r="J36" s="1736"/>
      <c r="K36" s="1698" t="s">
        <v>3</v>
      </c>
      <c r="L36" s="1699"/>
      <c r="M36" s="1699"/>
      <c r="N36" s="1700"/>
      <c r="O36" s="80"/>
    </row>
    <row r="37" spans="1:15" ht="18.75" customHeight="1" thickBot="1">
      <c r="A37" s="80"/>
      <c r="B37" s="80"/>
      <c r="C37" s="80"/>
      <c r="D37" s="80"/>
      <c r="E37" s="80"/>
      <c r="F37" s="80"/>
      <c r="G37" s="80"/>
      <c r="H37" s="1041"/>
      <c r="I37" s="1041"/>
      <c r="J37" s="1041"/>
      <c r="K37" s="1701"/>
      <c r="L37" s="1702"/>
      <c r="M37" s="1702"/>
      <c r="N37" s="1703"/>
      <c r="O37" s="80"/>
    </row>
    <row r="38" spans="1:15" ht="30" customHeight="1" thickBot="1">
      <c r="A38" s="80"/>
      <c r="B38" s="80"/>
      <c r="C38" s="1683" t="s">
        <v>669</v>
      </c>
      <c r="D38" s="1683"/>
      <c r="E38" s="1683"/>
      <c r="F38" s="1683"/>
      <c r="G38" s="1683"/>
      <c r="H38" s="1684"/>
      <c r="I38" s="254"/>
      <c r="J38" s="215" t="s">
        <v>612</v>
      </c>
      <c r="K38" s="1701"/>
      <c r="L38" s="1702"/>
      <c r="M38" s="1702"/>
      <c r="N38" s="1703"/>
      <c r="O38" s="80"/>
    </row>
    <row r="39" spans="1:15" ht="18" customHeight="1">
      <c r="A39" s="80"/>
      <c r="B39" s="80"/>
      <c r="C39" s="1113" t="s">
        <v>670</v>
      </c>
      <c r="D39" s="1733"/>
      <c r="E39" s="1733"/>
      <c r="F39" s="1733"/>
      <c r="G39" s="1733"/>
      <c r="H39" s="1733"/>
      <c r="I39" s="256"/>
      <c r="J39" s="215"/>
      <c r="K39" s="1704"/>
      <c r="L39" s="1705"/>
      <c r="M39" s="1705"/>
      <c r="N39" s="1706"/>
      <c r="O39" s="80"/>
    </row>
    <row r="40" spans="1:15" ht="21" customHeight="1">
      <c r="A40" s="80"/>
      <c r="B40" s="80"/>
      <c r="C40" s="1039"/>
      <c r="D40" s="1039"/>
      <c r="E40" s="1039"/>
      <c r="F40" s="1039"/>
      <c r="G40" s="1039"/>
      <c r="H40" s="255"/>
      <c r="I40" s="256"/>
      <c r="J40" s="215"/>
      <c r="K40" s="335"/>
      <c r="L40" s="335"/>
      <c r="M40" s="335"/>
      <c r="N40" s="335"/>
      <c r="O40" s="80"/>
    </row>
    <row r="41" spans="1:15" ht="18" customHeight="1">
      <c r="A41" s="80"/>
      <c r="B41" s="1707" t="s">
        <v>613</v>
      </c>
      <c r="C41" s="1707"/>
      <c r="D41" s="1707"/>
      <c r="E41" s="1707"/>
      <c r="F41" s="1707"/>
      <c r="G41" s="1707"/>
      <c r="H41" s="1707"/>
      <c r="I41" s="1707"/>
      <c r="J41" s="1707"/>
      <c r="K41" s="1707"/>
      <c r="L41" s="1707"/>
      <c r="M41" s="1707"/>
      <c r="N41" s="1707"/>
      <c r="O41" s="80"/>
    </row>
    <row r="42" spans="1:15" ht="9" customHeight="1">
      <c r="A42" s="80"/>
      <c r="B42" s="80"/>
      <c r="C42" s="1039"/>
      <c r="D42" s="1039"/>
      <c r="E42" s="1039"/>
      <c r="F42" s="1039"/>
      <c r="G42" s="1039"/>
      <c r="H42" s="255"/>
      <c r="I42" s="256"/>
      <c r="J42" s="215"/>
      <c r="K42" s="336"/>
      <c r="L42" s="336"/>
      <c r="M42" s="336"/>
      <c r="N42" s="336"/>
      <c r="O42" s="80"/>
    </row>
    <row r="43" spans="1:15" ht="14.25" customHeight="1" thickBot="1">
      <c r="A43" s="80"/>
      <c r="B43" s="257" t="s">
        <v>42</v>
      </c>
      <c r="C43" s="257" t="s">
        <v>43</v>
      </c>
      <c r="D43" s="258" t="s">
        <v>44</v>
      </c>
      <c r="E43" s="257" t="s">
        <v>45</v>
      </c>
      <c r="F43" s="259" t="s">
        <v>46</v>
      </c>
      <c r="G43" s="259" t="s">
        <v>47</v>
      </c>
      <c r="H43" s="259" t="s">
        <v>48</v>
      </c>
      <c r="I43" s="259" t="s">
        <v>49</v>
      </c>
      <c r="J43" s="259" t="s">
        <v>60</v>
      </c>
      <c r="K43" s="259" t="s">
        <v>61</v>
      </c>
      <c r="L43" s="259" t="s">
        <v>143</v>
      </c>
      <c r="M43" s="259" t="s">
        <v>144</v>
      </c>
      <c r="N43" s="259" t="s">
        <v>635</v>
      </c>
      <c r="O43" s="80"/>
    </row>
    <row r="44" spans="1:15" ht="12.75" customHeight="1">
      <c r="A44" s="80"/>
      <c r="B44" s="1720" t="s">
        <v>214</v>
      </c>
      <c r="C44" s="1680" t="s">
        <v>59</v>
      </c>
      <c r="D44" s="1666" t="s">
        <v>614</v>
      </c>
      <c r="E44" s="1690"/>
      <c r="F44" s="1688" t="s">
        <v>215</v>
      </c>
      <c r="G44" s="1666" t="s">
        <v>216</v>
      </c>
      <c r="H44" s="1690"/>
      <c r="I44" s="1688" t="s">
        <v>217</v>
      </c>
      <c r="J44" s="1030" t="s">
        <v>218</v>
      </c>
      <c r="K44" s="1666" t="s">
        <v>219</v>
      </c>
      <c r="L44" s="1666" t="s">
        <v>220</v>
      </c>
      <c r="M44" s="1688" t="s">
        <v>829</v>
      </c>
      <c r="N44" s="1685" t="s">
        <v>221</v>
      </c>
      <c r="O44" s="260"/>
    </row>
    <row r="45" spans="1:15" ht="13">
      <c r="A45" s="80"/>
      <c r="B45" s="1721"/>
      <c r="C45" s="1681"/>
      <c r="D45" s="1664"/>
      <c r="E45" s="1691"/>
      <c r="F45" s="1689"/>
      <c r="G45" s="1664"/>
      <c r="H45" s="1691"/>
      <c r="I45" s="1689"/>
      <c r="J45" s="261" t="s">
        <v>222</v>
      </c>
      <c r="K45" s="1664"/>
      <c r="L45" s="1664"/>
      <c r="M45" s="1689"/>
      <c r="N45" s="1686"/>
      <c r="O45" s="260"/>
    </row>
    <row r="46" spans="1:15" ht="12.75" customHeight="1">
      <c r="A46" s="80"/>
      <c r="B46" s="1721"/>
      <c r="C46" s="1681"/>
      <c r="D46" s="1664"/>
      <c r="E46" s="1691"/>
      <c r="F46" s="1689"/>
      <c r="G46" s="1664"/>
      <c r="H46" s="1691"/>
      <c r="I46" s="1689"/>
      <c r="J46" s="1031" t="s">
        <v>223</v>
      </c>
      <c r="K46" s="1664"/>
      <c r="L46" s="1664"/>
      <c r="M46" s="1689"/>
      <c r="N46" s="1686"/>
      <c r="O46" s="260"/>
    </row>
    <row r="47" spans="1:15" ht="12.75" customHeight="1">
      <c r="A47" s="80"/>
      <c r="B47" s="1721"/>
      <c r="C47" s="1681"/>
      <c r="D47" s="1664"/>
      <c r="E47" s="1691"/>
      <c r="F47" s="1689"/>
      <c r="G47" s="1689" t="s">
        <v>615</v>
      </c>
      <c r="H47" s="1689" t="s">
        <v>224</v>
      </c>
      <c r="I47" s="1689"/>
      <c r="J47" s="1031" t="s">
        <v>225</v>
      </c>
      <c r="K47" s="1664"/>
      <c r="L47" s="1664"/>
      <c r="M47" s="1689"/>
      <c r="N47" s="1686"/>
      <c r="O47" s="260"/>
    </row>
    <row r="48" spans="1:15" ht="12.75" customHeight="1">
      <c r="A48" s="80"/>
      <c r="B48" s="1721"/>
      <c r="C48" s="1681"/>
      <c r="D48" s="1664"/>
      <c r="E48" s="1691"/>
      <c r="F48" s="1689"/>
      <c r="G48" s="1689"/>
      <c r="H48" s="1689"/>
      <c r="I48" s="1689"/>
      <c r="J48" s="1664" t="s">
        <v>226</v>
      </c>
      <c r="K48" s="1664"/>
      <c r="L48" s="1664"/>
      <c r="M48" s="1689"/>
      <c r="N48" s="1686"/>
      <c r="O48" s="262"/>
    </row>
    <row r="49" spans="1:17">
      <c r="A49" s="80"/>
      <c r="B49" s="1721"/>
      <c r="C49" s="1681"/>
      <c r="D49" s="1665"/>
      <c r="E49" s="1730"/>
      <c r="F49" s="263" t="s">
        <v>227</v>
      </c>
      <c r="G49" s="1724"/>
      <c r="H49" s="1689"/>
      <c r="I49" s="1724"/>
      <c r="J49" s="1665"/>
      <c r="K49" s="1665"/>
      <c r="L49" s="268"/>
      <c r="M49" s="1689"/>
      <c r="N49" s="1687"/>
      <c r="O49" s="264"/>
    </row>
    <row r="50" spans="1:17" ht="14.5">
      <c r="A50" s="80"/>
      <c r="B50" s="1721"/>
      <c r="C50" s="1682"/>
      <c r="D50" s="265" t="s">
        <v>228</v>
      </c>
      <c r="E50" s="266" t="s">
        <v>229</v>
      </c>
      <c r="F50" s="267" t="s">
        <v>230</v>
      </c>
      <c r="G50" s="265" t="s">
        <v>616</v>
      </c>
      <c r="H50" s="265" t="s">
        <v>616</v>
      </c>
      <c r="I50" s="266" t="s">
        <v>616</v>
      </c>
      <c r="J50" s="268" t="s">
        <v>617</v>
      </c>
      <c r="K50" s="269" t="s">
        <v>617</v>
      </c>
      <c r="L50" s="269" t="s">
        <v>617</v>
      </c>
      <c r="M50" s="1724"/>
      <c r="N50" s="270" t="s">
        <v>617</v>
      </c>
      <c r="O50" s="246"/>
      <c r="P50" s="271"/>
      <c r="Q50" s="271"/>
    </row>
    <row r="51" spans="1:17" ht="13">
      <c r="A51" s="80"/>
      <c r="B51" s="1722"/>
      <c r="C51" s="272" t="s">
        <v>231</v>
      </c>
      <c r="D51" s="401"/>
      <c r="E51" s="402"/>
      <c r="F51" s="273"/>
      <c r="G51" s="274"/>
      <c r="H51" s="274"/>
      <c r="I51" s="273"/>
      <c r="J51" s="275"/>
      <c r="K51" s="276"/>
      <c r="L51" s="276"/>
      <c r="M51" s="408" t="s">
        <v>638</v>
      </c>
      <c r="N51" s="277"/>
      <c r="O51" s="246"/>
      <c r="P51" s="271"/>
      <c r="Q51" s="271"/>
    </row>
    <row r="52" spans="1:17" ht="14.15" customHeight="1">
      <c r="A52" s="80"/>
      <c r="B52" s="278"/>
      <c r="C52" s="279" t="s">
        <v>232</v>
      </c>
      <c r="D52" s="401"/>
      <c r="E52" s="402"/>
      <c r="F52" s="280" t="str">
        <f t="shared" ref="F52:F115" si="0">IF(AND(NOT(ISBLANK(D52)),NOT(ISBLANK(E52)),NOT(ISBLANK(D51)),NOT(ISBLANK(E51))),24-D51-(E51/60)+D52+(E52/60)," ")</f>
        <v xml:space="preserve"> </v>
      </c>
      <c r="G52" s="403"/>
      <c r="H52" s="282" t="str">
        <f t="shared" ref="H52:H115" si="1">IF(AND(NOT(ISBLANK(D52)),NOT(ISBLANK(E52)),G52&gt;0),G52/F52*24," ")</f>
        <v xml:space="preserve"> </v>
      </c>
      <c r="I52" s="283" t="str">
        <f t="shared" ref="I52:I115" si="2">IF(OR(ISBLANK(G52),N52=0,H52&lt;0.8*N52)," ",H52)</f>
        <v xml:space="preserve"> </v>
      </c>
      <c r="J52" s="284" t="str">
        <f t="shared" ref="J52:J62" si="3">IF(MIN($I$52:$I$72)=0," ",MIN($I$52:$I$72))</f>
        <v xml:space="preserve"> </v>
      </c>
      <c r="K52" s="285" t="str">
        <f t="shared" ref="K52:K115" si="4">IF(J52=" "," ",J52*1.2)</f>
        <v xml:space="preserve"> </v>
      </c>
      <c r="L52" s="286" t="str">
        <f>IF(AND(I52&lt;=K52,M52&lt;&gt;"Ja"),I52," ")</f>
        <v xml:space="preserve"> </v>
      </c>
      <c r="M52" s="1054"/>
      <c r="N52" s="287">
        <f t="shared" ref="N52:N115" si="5">IF(AND(ISBLANK($I$20),ISBLANK($I$23),ISBLANK($I$26),ISBLANK($I$31),ISBLANK($I$38)),0,IF(SUM($I$20*(100-$I$21)/100,$I$23*(100-$I$24)/100,$I$26,$I$31)&gt;0,($I$20*(100-$I$21)/100+$I$23*(100-$I$24)/100+$I$26+$I$31)/366,$I$38/366))</f>
        <v>0</v>
      </c>
      <c r="O52" s="80"/>
      <c r="P52" s="1071"/>
      <c r="Q52" s="1071"/>
    </row>
    <row r="53" spans="1:17" ht="14.15" customHeight="1">
      <c r="A53" s="80"/>
      <c r="B53" s="288"/>
      <c r="C53" s="279" t="s">
        <v>233</v>
      </c>
      <c r="D53" s="401"/>
      <c r="E53" s="402"/>
      <c r="F53" s="280" t="str">
        <f t="shared" si="0"/>
        <v xml:space="preserve"> </v>
      </c>
      <c r="G53" s="403"/>
      <c r="H53" s="282" t="str">
        <f t="shared" si="1"/>
        <v xml:space="preserve"> </v>
      </c>
      <c r="I53" s="283" t="str">
        <f t="shared" si="2"/>
        <v xml:space="preserve"> </v>
      </c>
      <c r="J53" s="284" t="str">
        <f t="shared" si="3"/>
        <v xml:space="preserve"> </v>
      </c>
      <c r="K53" s="285" t="str">
        <f t="shared" si="4"/>
        <v xml:space="preserve"> </v>
      </c>
      <c r="L53" s="286" t="str">
        <f t="shared" ref="L53:L116" si="6">IF(AND(I53&lt;=K53,M53&lt;&gt;"Ja"),I53," ")</f>
        <v xml:space="preserve"> </v>
      </c>
      <c r="M53" s="1054"/>
      <c r="N53" s="287">
        <f t="shared" si="5"/>
        <v>0</v>
      </c>
      <c r="O53" s="80"/>
      <c r="P53" s="1071"/>
      <c r="Q53" s="1071"/>
    </row>
    <row r="54" spans="1:17" ht="14.15" customHeight="1">
      <c r="A54" s="80"/>
      <c r="B54" s="288"/>
      <c r="C54" s="279" t="s">
        <v>234</v>
      </c>
      <c r="D54" s="401"/>
      <c r="E54" s="402"/>
      <c r="F54" s="280" t="str">
        <f t="shared" si="0"/>
        <v xml:space="preserve"> </v>
      </c>
      <c r="G54" s="403"/>
      <c r="H54" s="282" t="str">
        <f t="shared" si="1"/>
        <v xml:space="preserve"> </v>
      </c>
      <c r="I54" s="283" t="str">
        <f t="shared" si="2"/>
        <v xml:space="preserve"> </v>
      </c>
      <c r="J54" s="284" t="str">
        <f t="shared" si="3"/>
        <v xml:space="preserve"> </v>
      </c>
      <c r="K54" s="285" t="str">
        <f t="shared" si="4"/>
        <v xml:space="preserve"> </v>
      </c>
      <c r="L54" s="286" t="str">
        <f t="shared" si="6"/>
        <v xml:space="preserve"> </v>
      </c>
      <c r="M54" s="1054"/>
      <c r="N54" s="287">
        <f t="shared" si="5"/>
        <v>0</v>
      </c>
      <c r="O54" s="80"/>
    </row>
    <row r="55" spans="1:17" ht="14.15" customHeight="1">
      <c r="A55" s="80"/>
      <c r="B55" s="288"/>
      <c r="C55" s="279" t="s">
        <v>235</v>
      </c>
      <c r="D55" s="401"/>
      <c r="E55" s="402"/>
      <c r="F55" s="280" t="str">
        <f t="shared" si="0"/>
        <v xml:space="preserve"> </v>
      </c>
      <c r="G55" s="403"/>
      <c r="H55" s="282" t="str">
        <f t="shared" si="1"/>
        <v xml:space="preserve"> </v>
      </c>
      <c r="I55" s="283" t="str">
        <f t="shared" si="2"/>
        <v xml:space="preserve"> </v>
      </c>
      <c r="J55" s="284" t="str">
        <f t="shared" si="3"/>
        <v xml:space="preserve"> </v>
      </c>
      <c r="K55" s="285" t="str">
        <f t="shared" si="4"/>
        <v xml:space="preserve"> </v>
      </c>
      <c r="L55" s="286" t="str">
        <f t="shared" si="6"/>
        <v xml:space="preserve"> </v>
      </c>
      <c r="M55" s="1054"/>
      <c r="N55" s="287">
        <f t="shared" si="5"/>
        <v>0</v>
      </c>
      <c r="O55" s="80"/>
      <c r="P55" s="1071"/>
      <c r="Q55" s="1071"/>
    </row>
    <row r="56" spans="1:17" ht="14.15" customHeight="1">
      <c r="A56" s="80"/>
      <c r="B56" s="288"/>
      <c r="C56" s="279" t="s">
        <v>236</v>
      </c>
      <c r="D56" s="401"/>
      <c r="E56" s="402"/>
      <c r="F56" s="280" t="str">
        <f t="shared" si="0"/>
        <v xml:space="preserve"> </v>
      </c>
      <c r="G56" s="403"/>
      <c r="H56" s="282" t="str">
        <f t="shared" si="1"/>
        <v xml:space="preserve"> </v>
      </c>
      <c r="I56" s="283" t="str">
        <f t="shared" si="2"/>
        <v xml:space="preserve"> </v>
      </c>
      <c r="J56" s="284" t="str">
        <f t="shared" si="3"/>
        <v xml:space="preserve"> </v>
      </c>
      <c r="K56" s="285" t="str">
        <f t="shared" si="4"/>
        <v xml:space="preserve"> </v>
      </c>
      <c r="L56" s="286" t="str">
        <f t="shared" si="6"/>
        <v xml:space="preserve"> </v>
      </c>
      <c r="M56" s="1054"/>
      <c r="N56" s="287">
        <f t="shared" si="5"/>
        <v>0</v>
      </c>
      <c r="O56" s="80"/>
    </row>
    <row r="57" spans="1:17" ht="14.15" customHeight="1">
      <c r="A57" s="80"/>
      <c r="B57" s="288"/>
      <c r="C57" s="279" t="s">
        <v>237</v>
      </c>
      <c r="D57" s="401"/>
      <c r="E57" s="402"/>
      <c r="F57" s="280" t="str">
        <f t="shared" si="0"/>
        <v xml:space="preserve"> </v>
      </c>
      <c r="G57" s="403"/>
      <c r="H57" s="282" t="str">
        <f t="shared" si="1"/>
        <v xml:space="preserve"> </v>
      </c>
      <c r="I57" s="283" t="str">
        <f t="shared" si="2"/>
        <v xml:space="preserve"> </v>
      </c>
      <c r="J57" s="284" t="str">
        <f t="shared" si="3"/>
        <v xml:space="preserve"> </v>
      </c>
      <c r="K57" s="285" t="str">
        <f t="shared" si="4"/>
        <v xml:space="preserve"> </v>
      </c>
      <c r="L57" s="286" t="str">
        <f t="shared" si="6"/>
        <v xml:space="preserve"> </v>
      </c>
      <c r="M57" s="1054"/>
      <c r="N57" s="287">
        <f t="shared" si="5"/>
        <v>0</v>
      </c>
      <c r="O57" s="80"/>
    </row>
    <row r="58" spans="1:17" ht="14.15" customHeight="1">
      <c r="A58" s="80"/>
      <c r="B58" s="288"/>
      <c r="C58" s="279" t="s">
        <v>238</v>
      </c>
      <c r="D58" s="401"/>
      <c r="E58" s="402"/>
      <c r="F58" s="280" t="str">
        <f t="shared" si="0"/>
        <v xml:space="preserve"> </v>
      </c>
      <c r="G58" s="403"/>
      <c r="H58" s="282" t="str">
        <f t="shared" si="1"/>
        <v xml:space="preserve"> </v>
      </c>
      <c r="I58" s="283" t="str">
        <f t="shared" si="2"/>
        <v xml:space="preserve"> </v>
      </c>
      <c r="J58" s="284" t="str">
        <f t="shared" si="3"/>
        <v xml:space="preserve"> </v>
      </c>
      <c r="K58" s="285" t="str">
        <f t="shared" si="4"/>
        <v xml:space="preserve"> </v>
      </c>
      <c r="L58" s="286" t="str">
        <f t="shared" si="6"/>
        <v xml:space="preserve"> </v>
      </c>
      <c r="M58" s="1054"/>
      <c r="N58" s="287">
        <f t="shared" si="5"/>
        <v>0</v>
      </c>
      <c r="O58" s="80"/>
    </row>
    <row r="59" spans="1:17" ht="14.15" customHeight="1">
      <c r="A59" s="80"/>
      <c r="B59" s="288"/>
      <c r="C59" s="279" t="s">
        <v>239</v>
      </c>
      <c r="D59" s="401"/>
      <c r="E59" s="402"/>
      <c r="F59" s="280" t="str">
        <f t="shared" si="0"/>
        <v xml:space="preserve"> </v>
      </c>
      <c r="G59" s="403"/>
      <c r="H59" s="282" t="str">
        <f t="shared" si="1"/>
        <v xml:space="preserve"> </v>
      </c>
      <c r="I59" s="283" t="str">
        <f t="shared" si="2"/>
        <v xml:space="preserve"> </v>
      </c>
      <c r="J59" s="284" t="str">
        <f t="shared" si="3"/>
        <v xml:space="preserve"> </v>
      </c>
      <c r="K59" s="285" t="str">
        <f t="shared" si="4"/>
        <v xml:space="preserve"> </v>
      </c>
      <c r="L59" s="286" t="str">
        <f t="shared" si="6"/>
        <v xml:space="preserve"> </v>
      </c>
      <c r="M59" s="1054"/>
      <c r="N59" s="287">
        <f t="shared" si="5"/>
        <v>0</v>
      </c>
      <c r="O59" s="80"/>
    </row>
    <row r="60" spans="1:17" ht="14.15" customHeight="1">
      <c r="A60" s="80"/>
      <c r="B60" s="288"/>
      <c r="C60" s="279" t="s">
        <v>240</v>
      </c>
      <c r="D60" s="401"/>
      <c r="E60" s="402"/>
      <c r="F60" s="280" t="str">
        <f t="shared" si="0"/>
        <v xml:space="preserve"> </v>
      </c>
      <c r="G60" s="403"/>
      <c r="H60" s="282" t="str">
        <f t="shared" si="1"/>
        <v xml:space="preserve"> </v>
      </c>
      <c r="I60" s="283" t="str">
        <f t="shared" si="2"/>
        <v xml:space="preserve"> </v>
      </c>
      <c r="J60" s="284" t="str">
        <f t="shared" si="3"/>
        <v xml:space="preserve"> </v>
      </c>
      <c r="K60" s="285" t="str">
        <f t="shared" si="4"/>
        <v xml:space="preserve"> </v>
      </c>
      <c r="L60" s="286" t="str">
        <f t="shared" si="6"/>
        <v xml:space="preserve"> </v>
      </c>
      <c r="M60" s="1054"/>
      <c r="N60" s="287">
        <f t="shared" si="5"/>
        <v>0</v>
      </c>
      <c r="O60" s="80"/>
    </row>
    <row r="61" spans="1:17" ht="14.15" customHeight="1">
      <c r="A61" s="80"/>
      <c r="B61" s="1651" t="str">
        <f>IF(ISBLANK(H7)," ",H7)</f>
        <v xml:space="preserve"> </v>
      </c>
      <c r="C61" s="279" t="s">
        <v>241</v>
      </c>
      <c r="D61" s="401"/>
      <c r="E61" s="402"/>
      <c r="F61" s="280" t="str">
        <f t="shared" si="0"/>
        <v xml:space="preserve"> </v>
      </c>
      <c r="G61" s="403"/>
      <c r="H61" s="282" t="str">
        <f t="shared" si="1"/>
        <v xml:space="preserve"> </v>
      </c>
      <c r="I61" s="283" t="str">
        <f t="shared" si="2"/>
        <v xml:space="preserve"> </v>
      </c>
      <c r="J61" s="284" t="str">
        <f t="shared" si="3"/>
        <v xml:space="preserve"> </v>
      </c>
      <c r="K61" s="285" t="str">
        <f t="shared" si="4"/>
        <v xml:space="preserve"> </v>
      </c>
      <c r="L61" s="286" t="str">
        <f t="shared" si="6"/>
        <v xml:space="preserve"> </v>
      </c>
      <c r="M61" s="1054"/>
      <c r="N61" s="287">
        <f t="shared" si="5"/>
        <v>0</v>
      </c>
      <c r="O61" s="80"/>
    </row>
    <row r="62" spans="1:17" ht="14.15" customHeight="1">
      <c r="A62" s="80"/>
      <c r="B62" s="1651"/>
      <c r="C62" s="279" t="s">
        <v>242</v>
      </c>
      <c r="D62" s="401"/>
      <c r="E62" s="402"/>
      <c r="F62" s="280" t="str">
        <f t="shared" si="0"/>
        <v xml:space="preserve"> </v>
      </c>
      <c r="G62" s="403"/>
      <c r="H62" s="282" t="str">
        <f t="shared" si="1"/>
        <v xml:space="preserve"> </v>
      </c>
      <c r="I62" s="283" t="str">
        <f t="shared" si="2"/>
        <v xml:space="preserve"> </v>
      </c>
      <c r="J62" s="284" t="str">
        <f t="shared" si="3"/>
        <v xml:space="preserve"> </v>
      </c>
      <c r="K62" s="285" t="str">
        <f t="shared" si="4"/>
        <v xml:space="preserve"> </v>
      </c>
      <c r="L62" s="286" t="str">
        <f t="shared" si="6"/>
        <v xml:space="preserve"> </v>
      </c>
      <c r="M62" s="1054"/>
      <c r="N62" s="287">
        <f t="shared" si="5"/>
        <v>0</v>
      </c>
      <c r="O62" s="80"/>
    </row>
    <row r="63" spans="1:17" ht="14.15" customHeight="1">
      <c r="A63" s="80"/>
      <c r="B63" s="1651"/>
      <c r="C63" s="279" t="s">
        <v>243</v>
      </c>
      <c r="D63" s="401"/>
      <c r="E63" s="402"/>
      <c r="F63" s="280" t="str">
        <f t="shared" si="0"/>
        <v xml:space="preserve"> </v>
      </c>
      <c r="G63" s="403"/>
      <c r="H63" s="282" t="str">
        <f t="shared" si="1"/>
        <v xml:space="preserve"> </v>
      </c>
      <c r="I63" s="283" t="str">
        <f t="shared" si="2"/>
        <v xml:space="preserve"> </v>
      </c>
      <c r="J63" s="284" t="str">
        <f t="shared" ref="J63:J123" si="7">IF(MIN(I53:I73)=0," ",MIN(I53:I73))</f>
        <v xml:space="preserve"> </v>
      </c>
      <c r="K63" s="285" t="str">
        <f t="shared" si="4"/>
        <v xml:space="preserve"> </v>
      </c>
      <c r="L63" s="286" t="str">
        <f t="shared" si="6"/>
        <v xml:space="preserve"> </v>
      </c>
      <c r="M63" s="1054"/>
      <c r="N63" s="287">
        <f t="shared" si="5"/>
        <v>0</v>
      </c>
      <c r="O63" s="80"/>
    </row>
    <row r="64" spans="1:17" ht="14.15" customHeight="1">
      <c r="A64" s="80"/>
      <c r="B64" s="1651"/>
      <c r="C64" s="279" t="s">
        <v>244</v>
      </c>
      <c r="D64" s="401"/>
      <c r="E64" s="402"/>
      <c r="F64" s="280" t="str">
        <f t="shared" si="0"/>
        <v xml:space="preserve"> </v>
      </c>
      <c r="G64" s="403"/>
      <c r="H64" s="282" t="str">
        <f t="shared" si="1"/>
        <v xml:space="preserve"> </v>
      </c>
      <c r="I64" s="283" t="str">
        <f t="shared" si="2"/>
        <v xml:space="preserve"> </v>
      </c>
      <c r="J64" s="284" t="str">
        <f t="shared" si="7"/>
        <v xml:space="preserve"> </v>
      </c>
      <c r="K64" s="285" t="str">
        <f t="shared" si="4"/>
        <v xml:space="preserve"> </v>
      </c>
      <c r="L64" s="286" t="str">
        <f t="shared" si="6"/>
        <v xml:space="preserve"> </v>
      </c>
      <c r="M64" s="1054"/>
      <c r="N64" s="287">
        <f t="shared" si="5"/>
        <v>0</v>
      </c>
      <c r="O64" s="80"/>
    </row>
    <row r="65" spans="1:15" ht="14.15" customHeight="1">
      <c r="A65" s="80"/>
      <c r="B65" s="1670" t="s">
        <v>64</v>
      </c>
      <c r="C65" s="279" t="s">
        <v>245</v>
      </c>
      <c r="D65" s="401"/>
      <c r="E65" s="402"/>
      <c r="F65" s="280" t="str">
        <f t="shared" si="0"/>
        <v xml:space="preserve"> </v>
      </c>
      <c r="G65" s="403"/>
      <c r="H65" s="282" t="str">
        <f t="shared" si="1"/>
        <v xml:space="preserve"> </v>
      </c>
      <c r="I65" s="283" t="str">
        <f t="shared" si="2"/>
        <v xml:space="preserve"> </v>
      </c>
      <c r="J65" s="284" t="str">
        <f t="shared" si="7"/>
        <v xml:space="preserve"> </v>
      </c>
      <c r="K65" s="285" t="str">
        <f t="shared" si="4"/>
        <v xml:space="preserve"> </v>
      </c>
      <c r="L65" s="286" t="str">
        <f t="shared" si="6"/>
        <v xml:space="preserve"> </v>
      </c>
      <c r="M65" s="1054"/>
      <c r="N65" s="287">
        <f t="shared" si="5"/>
        <v>0</v>
      </c>
      <c r="O65" s="80"/>
    </row>
    <row r="66" spans="1:15" ht="14.15" customHeight="1">
      <c r="A66" s="80"/>
      <c r="B66" s="1670"/>
      <c r="C66" s="279" t="s">
        <v>246</v>
      </c>
      <c r="D66" s="401"/>
      <c r="E66" s="402"/>
      <c r="F66" s="280" t="str">
        <f t="shared" si="0"/>
        <v xml:space="preserve"> </v>
      </c>
      <c r="G66" s="403"/>
      <c r="H66" s="282" t="str">
        <f t="shared" si="1"/>
        <v xml:space="preserve"> </v>
      </c>
      <c r="I66" s="283" t="str">
        <f t="shared" si="2"/>
        <v xml:space="preserve"> </v>
      </c>
      <c r="J66" s="284" t="str">
        <f t="shared" si="7"/>
        <v xml:space="preserve"> </v>
      </c>
      <c r="K66" s="285" t="str">
        <f t="shared" si="4"/>
        <v xml:space="preserve"> </v>
      </c>
      <c r="L66" s="286" t="str">
        <f t="shared" si="6"/>
        <v xml:space="preserve"> </v>
      </c>
      <c r="M66" s="1054"/>
      <c r="N66" s="287">
        <f t="shared" si="5"/>
        <v>0</v>
      </c>
      <c r="O66" s="80"/>
    </row>
    <row r="67" spans="1:15" ht="14.15" customHeight="1">
      <c r="A67" s="80"/>
      <c r="B67" s="1670"/>
      <c r="C67" s="279" t="s">
        <v>247</v>
      </c>
      <c r="D67" s="401"/>
      <c r="E67" s="402"/>
      <c r="F67" s="280" t="str">
        <f t="shared" si="0"/>
        <v xml:space="preserve"> </v>
      </c>
      <c r="G67" s="403"/>
      <c r="H67" s="282" t="str">
        <f t="shared" si="1"/>
        <v xml:space="preserve"> </v>
      </c>
      <c r="I67" s="283" t="str">
        <f t="shared" si="2"/>
        <v xml:space="preserve"> </v>
      </c>
      <c r="J67" s="284" t="str">
        <f t="shared" si="7"/>
        <v xml:space="preserve"> </v>
      </c>
      <c r="K67" s="285" t="str">
        <f t="shared" si="4"/>
        <v xml:space="preserve"> </v>
      </c>
      <c r="L67" s="286" t="str">
        <f t="shared" si="6"/>
        <v xml:space="preserve"> </v>
      </c>
      <c r="M67" s="1054"/>
      <c r="N67" s="287">
        <f t="shared" si="5"/>
        <v>0</v>
      </c>
      <c r="O67" s="80"/>
    </row>
    <row r="68" spans="1:15" ht="14.15" customHeight="1">
      <c r="A68" s="80"/>
      <c r="B68" s="1670"/>
      <c r="C68" s="279" t="s">
        <v>248</v>
      </c>
      <c r="D68" s="401"/>
      <c r="E68" s="402"/>
      <c r="F68" s="280" t="str">
        <f t="shared" si="0"/>
        <v xml:space="preserve"> </v>
      </c>
      <c r="G68" s="403"/>
      <c r="H68" s="282" t="str">
        <f t="shared" si="1"/>
        <v xml:space="preserve"> </v>
      </c>
      <c r="I68" s="283" t="str">
        <f t="shared" si="2"/>
        <v xml:space="preserve"> </v>
      </c>
      <c r="J68" s="284" t="str">
        <f t="shared" si="7"/>
        <v xml:space="preserve"> </v>
      </c>
      <c r="K68" s="285" t="str">
        <f t="shared" si="4"/>
        <v xml:space="preserve"> </v>
      </c>
      <c r="L68" s="286" t="str">
        <f t="shared" si="6"/>
        <v xml:space="preserve"> </v>
      </c>
      <c r="M68" s="1054"/>
      <c r="N68" s="287">
        <f t="shared" si="5"/>
        <v>0</v>
      </c>
      <c r="O68" s="80"/>
    </row>
    <row r="69" spans="1:15" ht="14.15" customHeight="1">
      <c r="A69" s="80"/>
      <c r="B69" s="1670"/>
      <c r="C69" s="279" t="s">
        <v>249</v>
      </c>
      <c r="D69" s="401"/>
      <c r="E69" s="402"/>
      <c r="F69" s="280" t="str">
        <f t="shared" si="0"/>
        <v xml:space="preserve"> </v>
      </c>
      <c r="G69" s="403"/>
      <c r="H69" s="282" t="str">
        <f t="shared" si="1"/>
        <v xml:space="preserve"> </v>
      </c>
      <c r="I69" s="283" t="str">
        <f t="shared" si="2"/>
        <v xml:space="preserve"> </v>
      </c>
      <c r="J69" s="284" t="str">
        <f t="shared" si="7"/>
        <v xml:space="preserve"> </v>
      </c>
      <c r="K69" s="285" t="str">
        <f t="shared" si="4"/>
        <v xml:space="preserve"> </v>
      </c>
      <c r="L69" s="286" t="str">
        <f t="shared" si="6"/>
        <v xml:space="preserve"> </v>
      </c>
      <c r="M69" s="1054"/>
      <c r="N69" s="287">
        <f t="shared" si="5"/>
        <v>0</v>
      </c>
      <c r="O69" s="80"/>
    </row>
    <row r="70" spans="1:15" ht="14.15" customHeight="1">
      <c r="A70" s="80"/>
      <c r="B70" s="1670"/>
      <c r="C70" s="279" t="s">
        <v>250</v>
      </c>
      <c r="D70" s="401"/>
      <c r="E70" s="402"/>
      <c r="F70" s="280" t="str">
        <f t="shared" si="0"/>
        <v xml:space="preserve"> </v>
      </c>
      <c r="G70" s="403"/>
      <c r="H70" s="282" t="str">
        <f t="shared" si="1"/>
        <v xml:space="preserve"> </v>
      </c>
      <c r="I70" s="283" t="str">
        <f t="shared" si="2"/>
        <v xml:space="preserve"> </v>
      </c>
      <c r="J70" s="284" t="str">
        <f t="shared" si="7"/>
        <v xml:space="preserve"> </v>
      </c>
      <c r="K70" s="285" t="str">
        <f t="shared" si="4"/>
        <v xml:space="preserve"> </v>
      </c>
      <c r="L70" s="286" t="str">
        <f t="shared" si="6"/>
        <v xml:space="preserve"> </v>
      </c>
      <c r="M70" s="1054"/>
      <c r="N70" s="287">
        <f t="shared" si="5"/>
        <v>0</v>
      </c>
      <c r="O70" s="80"/>
    </row>
    <row r="71" spans="1:15" ht="14.15" customHeight="1">
      <c r="A71" s="80"/>
      <c r="B71" s="1670"/>
      <c r="C71" s="279" t="s">
        <v>251</v>
      </c>
      <c r="D71" s="401"/>
      <c r="E71" s="402"/>
      <c r="F71" s="280" t="str">
        <f t="shared" si="0"/>
        <v xml:space="preserve"> </v>
      </c>
      <c r="G71" s="403"/>
      <c r="H71" s="282" t="str">
        <f t="shared" si="1"/>
        <v xml:space="preserve"> </v>
      </c>
      <c r="I71" s="283" t="str">
        <f t="shared" si="2"/>
        <v xml:space="preserve"> </v>
      </c>
      <c r="J71" s="284" t="str">
        <f t="shared" si="7"/>
        <v xml:space="preserve"> </v>
      </c>
      <c r="K71" s="285" t="str">
        <f t="shared" si="4"/>
        <v xml:space="preserve"> </v>
      </c>
      <c r="L71" s="286" t="str">
        <f t="shared" si="6"/>
        <v xml:space="preserve"> </v>
      </c>
      <c r="M71" s="1054"/>
      <c r="N71" s="287">
        <f t="shared" si="5"/>
        <v>0</v>
      </c>
      <c r="O71" s="80"/>
    </row>
    <row r="72" spans="1:15" ht="14.15" customHeight="1">
      <c r="A72" s="80"/>
      <c r="B72" s="288"/>
      <c r="C72" s="279" t="s">
        <v>252</v>
      </c>
      <c r="D72" s="401"/>
      <c r="E72" s="402"/>
      <c r="F72" s="280" t="str">
        <f t="shared" si="0"/>
        <v xml:space="preserve"> </v>
      </c>
      <c r="G72" s="403"/>
      <c r="H72" s="282" t="str">
        <f t="shared" si="1"/>
        <v xml:space="preserve"> </v>
      </c>
      <c r="I72" s="283" t="str">
        <f t="shared" si="2"/>
        <v xml:space="preserve"> </v>
      </c>
      <c r="J72" s="284" t="str">
        <f t="shared" si="7"/>
        <v xml:space="preserve"> </v>
      </c>
      <c r="K72" s="285" t="str">
        <f t="shared" si="4"/>
        <v xml:space="preserve"> </v>
      </c>
      <c r="L72" s="286" t="str">
        <f t="shared" si="6"/>
        <v xml:space="preserve"> </v>
      </c>
      <c r="M72" s="1054"/>
      <c r="N72" s="287">
        <f t="shared" si="5"/>
        <v>0</v>
      </c>
      <c r="O72" s="80"/>
    </row>
    <row r="73" spans="1:15" ht="14.15" customHeight="1">
      <c r="A73" s="80"/>
      <c r="B73" s="288"/>
      <c r="C73" s="279" t="s">
        <v>253</v>
      </c>
      <c r="D73" s="401"/>
      <c r="E73" s="402"/>
      <c r="F73" s="280" t="str">
        <f t="shared" si="0"/>
        <v xml:space="preserve"> </v>
      </c>
      <c r="G73" s="403"/>
      <c r="H73" s="282" t="str">
        <f t="shared" si="1"/>
        <v xml:space="preserve"> </v>
      </c>
      <c r="I73" s="283" t="str">
        <f t="shared" si="2"/>
        <v xml:space="preserve"> </v>
      </c>
      <c r="J73" s="284" t="str">
        <f t="shared" si="7"/>
        <v xml:space="preserve"> </v>
      </c>
      <c r="K73" s="285" t="str">
        <f t="shared" si="4"/>
        <v xml:space="preserve"> </v>
      </c>
      <c r="L73" s="286" t="str">
        <f t="shared" si="6"/>
        <v xml:space="preserve"> </v>
      </c>
      <c r="M73" s="1054"/>
      <c r="N73" s="287">
        <f t="shared" si="5"/>
        <v>0</v>
      </c>
      <c r="O73" s="80"/>
    </row>
    <row r="74" spans="1:15" ht="14.15" customHeight="1">
      <c r="A74" s="80"/>
      <c r="B74" s="288"/>
      <c r="C74" s="279" t="s">
        <v>254</v>
      </c>
      <c r="D74" s="401"/>
      <c r="E74" s="402"/>
      <c r="F74" s="280" t="str">
        <f t="shared" si="0"/>
        <v xml:space="preserve"> </v>
      </c>
      <c r="G74" s="403"/>
      <c r="H74" s="282" t="str">
        <f t="shared" si="1"/>
        <v xml:space="preserve"> </v>
      </c>
      <c r="I74" s="283" t="str">
        <f t="shared" si="2"/>
        <v xml:space="preserve"> </v>
      </c>
      <c r="J74" s="284" t="str">
        <f t="shared" si="7"/>
        <v xml:space="preserve"> </v>
      </c>
      <c r="K74" s="285" t="str">
        <f t="shared" si="4"/>
        <v xml:space="preserve"> </v>
      </c>
      <c r="L74" s="286" t="str">
        <f t="shared" si="6"/>
        <v xml:space="preserve"> </v>
      </c>
      <c r="M74" s="1054"/>
      <c r="N74" s="287">
        <f t="shared" si="5"/>
        <v>0</v>
      </c>
      <c r="O74" s="80"/>
    </row>
    <row r="75" spans="1:15" ht="14.15" customHeight="1">
      <c r="A75" s="80"/>
      <c r="B75" s="288"/>
      <c r="C75" s="279" t="s">
        <v>255</v>
      </c>
      <c r="D75" s="401"/>
      <c r="E75" s="402"/>
      <c r="F75" s="280" t="str">
        <f t="shared" si="0"/>
        <v xml:space="preserve"> </v>
      </c>
      <c r="G75" s="403"/>
      <c r="H75" s="282" t="str">
        <f t="shared" si="1"/>
        <v xml:space="preserve"> </v>
      </c>
      <c r="I75" s="283" t="str">
        <f t="shared" si="2"/>
        <v xml:space="preserve"> </v>
      </c>
      <c r="J75" s="284" t="str">
        <f t="shared" si="7"/>
        <v xml:space="preserve"> </v>
      </c>
      <c r="K75" s="285" t="str">
        <f t="shared" si="4"/>
        <v xml:space="preserve"> </v>
      </c>
      <c r="L75" s="286" t="str">
        <f t="shared" si="6"/>
        <v xml:space="preserve"> </v>
      </c>
      <c r="M75" s="1054"/>
      <c r="N75" s="287">
        <f t="shared" si="5"/>
        <v>0</v>
      </c>
      <c r="O75" s="80"/>
    </row>
    <row r="76" spans="1:15" ht="14.15" customHeight="1">
      <c r="A76" s="80"/>
      <c r="B76" s="288"/>
      <c r="C76" s="279" t="s">
        <v>256</v>
      </c>
      <c r="D76" s="401"/>
      <c r="E76" s="402"/>
      <c r="F76" s="280" t="str">
        <f t="shared" si="0"/>
        <v xml:space="preserve"> </v>
      </c>
      <c r="G76" s="403"/>
      <c r="H76" s="282" t="str">
        <f t="shared" si="1"/>
        <v xml:space="preserve"> </v>
      </c>
      <c r="I76" s="283" t="str">
        <f t="shared" si="2"/>
        <v xml:space="preserve"> </v>
      </c>
      <c r="J76" s="284" t="str">
        <f t="shared" si="7"/>
        <v xml:space="preserve"> </v>
      </c>
      <c r="K76" s="285" t="str">
        <f t="shared" si="4"/>
        <v xml:space="preserve"> </v>
      </c>
      <c r="L76" s="286" t="str">
        <f t="shared" si="6"/>
        <v xml:space="preserve"> </v>
      </c>
      <c r="M76" s="1054"/>
      <c r="N76" s="287">
        <f t="shared" si="5"/>
        <v>0</v>
      </c>
      <c r="O76" s="80"/>
    </row>
    <row r="77" spans="1:15" ht="14.15" customHeight="1">
      <c r="A77" s="80"/>
      <c r="B77" s="288"/>
      <c r="C77" s="279" t="s">
        <v>257</v>
      </c>
      <c r="D77" s="401"/>
      <c r="E77" s="402"/>
      <c r="F77" s="280" t="str">
        <f t="shared" si="0"/>
        <v xml:space="preserve"> </v>
      </c>
      <c r="G77" s="403"/>
      <c r="H77" s="282" t="str">
        <f t="shared" si="1"/>
        <v xml:space="preserve"> </v>
      </c>
      <c r="I77" s="283" t="str">
        <f t="shared" si="2"/>
        <v xml:space="preserve"> </v>
      </c>
      <c r="J77" s="284" t="str">
        <f t="shared" si="7"/>
        <v xml:space="preserve"> </v>
      </c>
      <c r="K77" s="285" t="str">
        <f t="shared" si="4"/>
        <v xml:space="preserve"> </v>
      </c>
      <c r="L77" s="286" t="str">
        <f t="shared" si="6"/>
        <v xml:space="preserve"> </v>
      </c>
      <c r="M77" s="1054"/>
      <c r="N77" s="287">
        <f t="shared" si="5"/>
        <v>0</v>
      </c>
      <c r="O77" s="80"/>
    </row>
    <row r="78" spans="1:15" ht="14.15" customHeight="1">
      <c r="A78" s="80"/>
      <c r="B78" s="288"/>
      <c r="C78" s="279" t="s">
        <v>258</v>
      </c>
      <c r="D78" s="401"/>
      <c r="E78" s="402"/>
      <c r="F78" s="280" t="str">
        <f t="shared" si="0"/>
        <v xml:space="preserve"> </v>
      </c>
      <c r="G78" s="403"/>
      <c r="H78" s="282" t="str">
        <f t="shared" si="1"/>
        <v xml:space="preserve"> </v>
      </c>
      <c r="I78" s="283" t="str">
        <f t="shared" si="2"/>
        <v xml:space="preserve"> </v>
      </c>
      <c r="J78" s="284" t="str">
        <f t="shared" si="7"/>
        <v xml:space="preserve"> </v>
      </c>
      <c r="K78" s="285" t="str">
        <f t="shared" si="4"/>
        <v xml:space="preserve"> </v>
      </c>
      <c r="L78" s="286" t="str">
        <f t="shared" si="6"/>
        <v xml:space="preserve"> </v>
      </c>
      <c r="M78" s="1054"/>
      <c r="N78" s="287">
        <f t="shared" si="5"/>
        <v>0</v>
      </c>
      <c r="O78" s="80"/>
    </row>
    <row r="79" spans="1:15" ht="14.15" customHeight="1">
      <c r="A79" s="80"/>
      <c r="B79" s="288"/>
      <c r="C79" s="279" t="s">
        <v>259</v>
      </c>
      <c r="D79" s="401"/>
      <c r="E79" s="402"/>
      <c r="F79" s="280" t="str">
        <f t="shared" si="0"/>
        <v xml:space="preserve"> </v>
      </c>
      <c r="G79" s="403"/>
      <c r="H79" s="282" t="str">
        <f t="shared" si="1"/>
        <v xml:space="preserve"> </v>
      </c>
      <c r="I79" s="283" t="str">
        <f t="shared" si="2"/>
        <v xml:space="preserve"> </v>
      </c>
      <c r="J79" s="284" t="str">
        <f t="shared" si="7"/>
        <v xml:space="preserve"> </v>
      </c>
      <c r="K79" s="285" t="str">
        <f t="shared" si="4"/>
        <v xml:space="preserve"> </v>
      </c>
      <c r="L79" s="286" t="str">
        <f t="shared" si="6"/>
        <v xml:space="preserve"> </v>
      </c>
      <c r="M79" s="1054"/>
      <c r="N79" s="287">
        <f t="shared" si="5"/>
        <v>0</v>
      </c>
      <c r="O79" s="80"/>
    </row>
    <row r="80" spans="1:15" ht="14.15" customHeight="1">
      <c r="A80" s="80"/>
      <c r="B80" s="288"/>
      <c r="C80" s="279" t="s">
        <v>260</v>
      </c>
      <c r="D80" s="401"/>
      <c r="E80" s="402"/>
      <c r="F80" s="280" t="str">
        <f t="shared" si="0"/>
        <v xml:space="preserve"> </v>
      </c>
      <c r="G80" s="403"/>
      <c r="H80" s="282" t="str">
        <f t="shared" si="1"/>
        <v xml:space="preserve"> </v>
      </c>
      <c r="I80" s="283" t="str">
        <f t="shared" si="2"/>
        <v xml:space="preserve"> </v>
      </c>
      <c r="J80" s="284" t="str">
        <f t="shared" si="7"/>
        <v xml:space="preserve"> </v>
      </c>
      <c r="K80" s="285" t="str">
        <f t="shared" si="4"/>
        <v xml:space="preserve"> </v>
      </c>
      <c r="L80" s="286" t="str">
        <f t="shared" si="6"/>
        <v xml:space="preserve"> </v>
      </c>
      <c r="M80" s="1054"/>
      <c r="N80" s="287">
        <f t="shared" si="5"/>
        <v>0</v>
      </c>
      <c r="O80" s="80"/>
    </row>
    <row r="81" spans="1:17" ht="14.15" customHeight="1">
      <c r="A81" s="80"/>
      <c r="B81" s="288"/>
      <c r="C81" s="279" t="s">
        <v>261</v>
      </c>
      <c r="D81" s="401"/>
      <c r="E81" s="402"/>
      <c r="F81" s="280" t="str">
        <f t="shared" si="0"/>
        <v xml:space="preserve"> </v>
      </c>
      <c r="G81" s="403"/>
      <c r="H81" s="282" t="str">
        <f t="shared" si="1"/>
        <v xml:space="preserve"> </v>
      </c>
      <c r="I81" s="283" t="str">
        <f t="shared" si="2"/>
        <v xml:space="preserve"> </v>
      </c>
      <c r="J81" s="284" t="str">
        <f t="shared" si="7"/>
        <v xml:space="preserve"> </v>
      </c>
      <c r="K81" s="285" t="str">
        <f t="shared" si="4"/>
        <v xml:space="preserve"> </v>
      </c>
      <c r="L81" s="286" t="str">
        <f t="shared" si="6"/>
        <v xml:space="preserve"> </v>
      </c>
      <c r="M81" s="1054"/>
      <c r="N81" s="287">
        <f t="shared" si="5"/>
        <v>0</v>
      </c>
      <c r="O81" s="80"/>
    </row>
    <row r="82" spans="1:17" ht="14.15" customHeight="1">
      <c r="A82" s="80"/>
      <c r="B82" s="289"/>
      <c r="C82" s="279" t="s">
        <v>262</v>
      </c>
      <c r="D82" s="401"/>
      <c r="E82" s="402"/>
      <c r="F82" s="280" t="str">
        <f t="shared" si="0"/>
        <v xml:space="preserve"> </v>
      </c>
      <c r="G82" s="403"/>
      <c r="H82" s="282" t="str">
        <f t="shared" si="1"/>
        <v xml:space="preserve"> </v>
      </c>
      <c r="I82" s="283" t="str">
        <f t="shared" si="2"/>
        <v xml:space="preserve"> </v>
      </c>
      <c r="J82" s="284" t="str">
        <f t="shared" si="7"/>
        <v xml:space="preserve"> </v>
      </c>
      <c r="K82" s="285" t="str">
        <f t="shared" si="4"/>
        <v xml:space="preserve"> </v>
      </c>
      <c r="L82" s="286" t="str">
        <f t="shared" si="6"/>
        <v xml:space="preserve"> </v>
      </c>
      <c r="M82" s="1054"/>
      <c r="N82" s="287">
        <f t="shared" si="5"/>
        <v>0</v>
      </c>
      <c r="O82" s="80"/>
    </row>
    <row r="83" spans="1:17" ht="14.15" customHeight="1">
      <c r="A83" s="80"/>
      <c r="B83" s="278"/>
      <c r="C83" s="279" t="s">
        <v>263</v>
      </c>
      <c r="D83" s="401"/>
      <c r="E83" s="402"/>
      <c r="F83" s="280" t="str">
        <f t="shared" si="0"/>
        <v xml:space="preserve"> </v>
      </c>
      <c r="G83" s="403"/>
      <c r="H83" s="282" t="str">
        <f t="shared" si="1"/>
        <v xml:space="preserve"> </v>
      </c>
      <c r="I83" s="283" t="str">
        <f t="shared" si="2"/>
        <v xml:space="preserve"> </v>
      </c>
      <c r="J83" s="284" t="str">
        <f t="shared" si="7"/>
        <v xml:space="preserve"> </v>
      </c>
      <c r="K83" s="285" t="str">
        <f t="shared" si="4"/>
        <v xml:space="preserve"> </v>
      </c>
      <c r="L83" s="286" t="str">
        <f t="shared" si="6"/>
        <v xml:space="preserve"> </v>
      </c>
      <c r="M83" s="1054"/>
      <c r="N83" s="287">
        <f t="shared" si="5"/>
        <v>0</v>
      </c>
      <c r="O83" s="80"/>
      <c r="P83" s="1071"/>
      <c r="Q83" s="1071"/>
    </row>
    <row r="84" spans="1:17" ht="14.15" customHeight="1">
      <c r="A84" s="80"/>
      <c r="B84" s="288"/>
      <c r="C84" s="279" t="s">
        <v>264</v>
      </c>
      <c r="D84" s="401"/>
      <c r="E84" s="402"/>
      <c r="F84" s="280" t="str">
        <f t="shared" si="0"/>
        <v xml:space="preserve"> </v>
      </c>
      <c r="G84" s="403"/>
      <c r="H84" s="282" t="str">
        <f t="shared" si="1"/>
        <v xml:space="preserve"> </v>
      </c>
      <c r="I84" s="283" t="str">
        <f t="shared" si="2"/>
        <v xml:space="preserve"> </v>
      </c>
      <c r="J84" s="284" t="str">
        <f t="shared" si="7"/>
        <v xml:space="preserve"> </v>
      </c>
      <c r="K84" s="285" t="str">
        <f t="shared" si="4"/>
        <v xml:space="preserve"> </v>
      </c>
      <c r="L84" s="286" t="str">
        <f t="shared" si="6"/>
        <v xml:space="preserve"> </v>
      </c>
      <c r="M84" s="1054"/>
      <c r="N84" s="287">
        <f t="shared" si="5"/>
        <v>0</v>
      </c>
      <c r="O84" s="80"/>
    </row>
    <row r="85" spans="1:17" ht="14.15" customHeight="1">
      <c r="A85" s="80"/>
      <c r="B85" s="288"/>
      <c r="C85" s="279" t="s">
        <v>265</v>
      </c>
      <c r="D85" s="401"/>
      <c r="E85" s="402"/>
      <c r="F85" s="280" t="str">
        <f t="shared" si="0"/>
        <v xml:space="preserve"> </v>
      </c>
      <c r="G85" s="403"/>
      <c r="H85" s="282" t="str">
        <f t="shared" si="1"/>
        <v xml:space="preserve"> </v>
      </c>
      <c r="I85" s="283" t="str">
        <f t="shared" si="2"/>
        <v xml:space="preserve"> </v>
      </c>
      <c r="J85" s="284" t="str">
        <f t="shared" si="7"/>
        <v xml:space="preserve"> </v>
      </c>
      <c r="K85" s="285" t="str">
        <f t="shared" si="4"/>
        <v xml:space="preserve"> </v>
      </c>
      <c r="L85" s="286" t="str">
        <f t="shared" si="6"/>
        <v xml:space="preserve"> </v>
      </c>
      <c r="M85" s="1054"/>
      <c r="N85" s="287">
        <f t="shared" si="5"/>
        <v>0</v>
      </c>
      <c r="O85" s="80"/>
    </row>
    <row r="86" spans="1:17" ht="14.15" customHeight="1">
      <c r="A86" s="80"/>
      <c r="B86" s="288"/>
      <c r="C86" s="279" t="s">
        <v>266</v>
      </c>
      <c r="D86" s="401"/>
      <c r="E86" s="402"/>
      <c r="F86" s="280" t="str">
        <f t="shared" si="0"/>
        <v xml:space="preserve"> </v>
      </c>
      <c r="G86" s="403"/>
      <c r="H86" s="282" t="str">
        <f t="shared" si="1"/>
        <v xml:space="preserve"> </v>
      </c>
      <c r="I86" s="283" t="str">
        <f t="shared" si="2"/>
        <v xml:space="preserve"> </v>
      </c>
      <c r="J86" s="284" t="str">
        <f t="shared" si="7"/>
        <v xml:space="preserve"> </v>
      </c>
      <c r="K86" s="285" t="str">
        <f t="shared" si="4"/>
        <v xml:space="preserve"> </v>
      </c>
      <c r="L86" s="286" t="str">
        <f t="shared" si="6"/>
        <v xml:space="preserve"> </v>
      </c>
      <c r="M86" s="1054"/>
      <c r="N86" s="287">
        <f t="shared" si="5"/>
        <v>0</v>
      </c>
      <c r="O86" s="80"/>
    </row>
    <row r="87" spans="1:17" ht="14.15" customHeight="1">
      <c r="A87" s="80"/>
      <c r="B87" s="288"/>
      <c r="C87" s="279" t="s">
        <v>267</v>
      </c>
      <c r="D87" s="401"/>
      <c r="E87" s="402"/>
      <c r="F87" s="280" t="str">
        <f t="shared" si="0"/>
        <v xml:space="preserve"> </v>
      </c>
      <c r="G87" s="403"/>
      <c r="H87" s="282" t="str">
        <f t="shared" si="1"/>
        <v xml:space="preserve"> </v>
      </c>
      <c r="I87" s="283" t="str">
        <f t="shared" si="2"/>
        <v xml:space="preserve"> </v>
      </c>
      <c r="J87" s="284" t="str">
        <f t="shared" si="7"/>
        <v xml:space="preserve"> </v>
      </c>
      <c r="K87" s="285" t="str">
        <f t="shared" si="4"/>
        <v xml:space="preserve"> </v>
      </c>
      <c r="L87" s="286" t="str">
        <f t="shared" si="6"/>
        <v xml:space="preserve"> </v>
      </c>
      <c r="M87" s="1054"/>
      <c r="N87" s="287">
        <f t="shared" si="5"/>
        <v>0</v>
      </c>
      <c r="O87" s="80"/>
    </row>
    <row r="88" spans="1:17" ht="14.15" customHeight="1">
      <c r="A88" s="80"/>
      <c r="B88" s="288"/>
      <c r="C88" s="279" t="s">
        <v>268</v>
      </c>
      <c r="D88" s="401"/>
      <c r="E88" s="402"/>
      <c r="F88" s="280" t="str">
        <f t="shared" si="0"/>
        <v xml:space="preserve"> </v>
      </c>
      <c r="G88" s="403"/>
      <c r="H88" s="282" t="str">
        <f t="shared" si="1"/>
        <v xml:space="preserve"> </v>
      </c>
      <c r="I88" s="283" t="str">
        <f t="shared" si="2"/>
        <v xml:space="preserve"> </v>
      </c>
      <c r="J88" s="284" t="str">
        <f t="shared" si="7"/>
        <v xml:space="preserve"> </v>
      </c>
      <c r="K88" s="285" t="str">
        <f t="shared" si="4"/>
        <v xml:space="preserve"> </v>
      </c>
      <c r="L88" s="286" t="str">
        <f t="shared" si="6"/>
        <v xml:space="preserve"> </v>
      </c>
      <c r="M88" s="1054"/>
      <c r="N88" s="287">
        <f t="shared" si="5"/>
        <v>0</v>
      </c>
      <c r="O88" s="80"/>
    </row>
    <row r="89" spans="1:17" ht="14.15" customHeight="1">
      <c r="A89" s="80"/>
      <c r="B89" s="288"/>
      <c r="C89" s="279" t="s">
        <v>269</v>
      </c>
      <c r="D89" s="401"/>
      <c r="E89" s="402"/>
      <c r="F89" s="280" t="str">
        <f t="shared" si="0"/>
        <v xml:space="preserve"> </v>
      </c>
      <c r="G89" s="403"/>
      <c r="H89" s="282" t="str">
        <f t="shared" si="1"/>
        <v xml:space="preserve"> </v>
      </c>
      <c r="I89" s="283" t="str">
        <f t="shared" si="2"/>
        <v xml:space="preserve"> </v>
      </c>
      <c r="J89" s="284" t="str">
        <f t="shared" si="7"/>
        <v xml:space="preserve"> </v>
      </c>
      <c r="K89" s="285" t="str">
        <f t="shared" si="4"/>
        <v xml:space="preserve"> </v>
      </c>
      <c r="L89" s="286" t="str">
        <f t="shared" si="6"/>
        <v xml:space="preserve"> </v>
      </c>
      <c r="M89" s="1054"/>
      <c r="N89" s="287">
        <f t="shared" si="5"/>
        <v>0</v>
      </c>
      <c r="O89" s="80"/>
    </row>
    <row r="90" spans="1:17" ht="14.15" customHeight="1">
      <c r="A90" s="80"/>
      <c r="B90" s="288"/>
      <c r="C90" s="279" t="s">
        <v>270</v>
      </c>
      <c r="D90" s="401"/>
      <c r="E90" s="402"/>
      <c r="F90" s="280" t="str">
        <f t="shared" si="0"/>
        <v xml:space="preserve"> </v>
      </c>
      <c r="G90" s="403"/>
      <c r="H90" s="282" t="str">
        <f t="shared" si="1"/>
        <v xml:space="preserve"> </v>
      </c>
      <c r="I90" s="283" t="str">
        <f t="shared" si="2"/>
        <v xml:space="preserve"> </v>
      </c>
      <c r="J90" s="284" t="str">
        <f t="shared" si="7"/>
        <v xml:space="preserve"> </v>
      </c>
      <c r="K90" s="285" t="str">
        <f t="shared" si="4"/>
        <v xml:space="preserve"> </v>
      </c>
      <c r="L90" s="286" t="str">
        <f t="shared" si="6"/>
        <v xml:space="preserve"> </v>
      </c>
      <c r="M90" s="1054"/>
      <c r="N90" s="287">
        <f t="shared" si="5"/>
        <v>0</v>
      </c>
      <c r="O90" s="80"/>
    </row>
    <row r="91" spans="1:17" ht="14.15" customHeight="1">
      <c r="A91" s="80"/>
      <c r="B91" s="288"/>
      <c r="C91" s="279" t="s">
        <v>271</v>
      </c>
      <c r="D91" s="401"/>
      <c r="E91" s="402"/>
      <c r="F91" s="280" t="str">
        <f t="shared" si="0"/>
        <v xml:space="preserve"> </v>
      </c>
      <c r="G91" s="403"/>
      <c r="H91" s="282" t="str">
        <f t="shared" si="1"/>
        <v xml:space="preserve"> </v>
      </c>
      <c r="I91" s="283" t="str">
        <f t="shared" si="2"/>
        <v xml:space="preserve"> </v>
      </c>
      <c r="J91" s="284" t="str">
        <f t="shared" si="7"/>
        <v xml:space="preserve"> </v>
      </c>
      <c r="K91" s="285" t="str">
        <f t="shared" si="4"/>
        <v xml:space="preserve"> </v>
      </c>
      <c r="L91" s="286" t="str">
        <f t="shared" si="6"/>
        <v xml:space="preserve"> </v>
      </c>
      <c r="M91" s="1054"/>
      <c r="N91" s="287">
        <f t="shared" si="5"/>
        <v>0</v>
      </c>
      <c r="O91" s="80"/>
    </row>
    <row r="92" spans="1:17" ht="14.15" customHeight="1">
      <c r="A92" s="80"/>
      <c r="B92" s="1651" t="str">
        <f>IF(ISBLANK(H7)," ",H7)</f>
        <v xml:space="preserve"> </v>
      </c>
      <c r="C92" s="279" t="s">
        <v>272</v>
      </c>
      <c r="D92" s="401"/>
      <c r="E92" s="402"/>
      <c r="F92" s="280" t="str">
        <f t="shared" si="0"/>
        <v xml:space="preserve"> </v>
      </c>
      <c r="G92" s="403"/>
      <c r="H92" s="282" t="str">
        <f t="shared" si="1"/>
        <v xml:space="preserve"> </v>
      </c>
      <c r="I92" s="283" t="str">
        <f t="shared" si="2"/>
        <v xml:space="preserve"> </v>
      </c>
      <c r="J92" s="284" t="str">
        <f t="shared" si="7"/>
        <v xml:space="preserve"> </v>
      </c>
      <c r="K92" s="285" t="str">
        <f t="shared" si="4"/>
        <v xml:space="preserve"> </v>
      </c>
      <c r="L92" s="286" t="str">
        <f t="shared" si="6"/>
        <v xml:space="preserve"> </v>
      </c>
      <c r="M92" s="1054"/>
      <c r="N92" s="287">
        <f t="shared" si="5"/>
        <v>0</v>
      </c>
      <c r="O92" s="80"/>
    </row>
    <row r="93" spans="1:17" ht="14.15" customHeight="1">
      <c r="A93" s="80"/>
      <c r="B93" s="1651"/>
      <c r="C93" s="279" t="s">
        <v>273</v>
      </c>
      <c r="D93" s="401"/>
      <c r="E93" s="402"/>
      <c r="F93" s="280" t="str">
        <f t="shared" si="0"/>
        <v xml:space="preserve"> </v>
      </c>
      <c r="G93" s="403"/>
      <c r="H93" s="282" t="str">
        <f t="shared" si="1"/>
        <v xml:space="preserve"> </v>
      </c>
      <c r="I93" s="283" t="str">
        <f t="shared" si="2"/>
        <v xml:space="preserve"> </v>
      </c>
      <c r="J93" s="284" t="str">
        <f t="shared" si="7"/>
        <v xml:space="preserve"> </v>
      </c>
      <c r="K93" s="285" t="str">
        <f t="shared" si="4"/>
        <v xml:space="preserve"> </v>
      </c>
      <c r="L93" s="286" t="str">
        <f t="shared" si="6"/>
        <v xml:space="preserve"> </v>
      </c>
      <c r="M93" s="1054"/>
      <c r="N93" s="287">
        <f t="shared" si="5"/>
        <v>0</v>
      </c>
      <c r="O93" s="80"/>
    </row>
    <row r="94" spans="1:17" ht="14.15" customHeight="1">
      <c r="A94" s="80"/>
      <c r="B94" s="1651"/>
      <c r="C94" s="279" t="s">
        <v>274</v>
      </c>
      <c r="D94" s="401"/>
      <c r="E94" s="402"/>
      <c r="F94" s="280" t="str">
        <f t="shared" si="0"/>
        <v xml:space="preserve"> </v>
      </c>
      <c r="G94" s="403"/>
      <c r="H94" s="282" t="str">
        <f t="shared" si="1"/>
        <v xml:space="preserve"> </v>
      </c>
      <c r="I94" s="283" t="str">
        <f t="shared" si="2"/>
        <v xml:space="preserve"> </v>
      </c>
      <c r="J94" s="284" t="str">
        <f t="shared" si="7"/>
        <v xml:space="preserve"> </v>
      </c>
      <c r="K94" s="285" t="str">
        <f t="shared" si="4"/>
        <v xml:space="preserve"> </v>
      </c>
      <c r="L94" s="286" t="str">
        <f t="shared" si="6"/>
        <v xml:space="preserve"> </v>
      </c>
      <c r="M94" s="1054"/>
      <c r="N94" s="287">
        <f t="shared" si="5"/>
        <v>0</v>
      </c>
      <c r="O94" s="80"/>
    </row>
    <row r="95" spans="1:17" ht="14.15" customHeight="1">
      <c r="A95" s="80"/>
      <c r="B95" s="1651"/>
      <c r="C95" s="279" t="s">
        <v>275</v>
      </c>
      <c r="D95" s="401"/>
      <c r="E95" s="402"/>
      <c r="F95" s="280" t="str">
        <f t="shared" si="0"/>
        <v xml:space="preserve"> </v>
      </c>
      <c r="G95" s="403"/>
      <c r="H95" s="282" t="str">
        <f t="shared" si="1"/>
        <v xml:space="preserve"> </v>
      </c>
      <c r="I95" s="283" t="str">
        <f t="shared" si="2"/>
        <v xml:space="preserve"> </v>
      </c>
      <c r="J95" s="284" t="str">
        <f t="shared" si="7"/>
        <v xml:space="preserve"> </v>
      </c>
      <c r="K95" s="285" t="str">
        <f t="shared" si="4"/>
        <v xml:space="preserve"> </v>
      </c>
      <c r="L95" s="286" t="str">
        <f t="shared" si="6"/>
        <v xml:space="preserve"> </v>
      </c>
      <c r="M95" s="1054"/>
      <c r="N95" s="287">
        <f t="shared" si="5"/>
        <v>0</v>
      </c>
      <c r="O95" s="80"/>
    </row>
    <row r="96" spans="1:17" ht="14.15" customHeight="1">
      <c r="A96" s="80"/>
      <c r="B96" s="1670" t="s">
        <v>65</v>
      </c>
      <c r="C96" s="279" t="s">
        <v>276</v>
      </c>
      <c r="D96" s="401"/>
      <c r="E96" s="402"/>
      <c r="F96" s="280" t="str">
        <f t="shared" si="0"/>
        <v xml:space="preserve"> </v>
      </c>
      <c r="G96" s="403"/>
      <c r="H96" s="282" t="str">
        <f t="shared" si="1"/>
        <v xml:space="preserve"> </v>
      </c>
      <c r="I96" s="283" t="str">
        <f t="shared" si="2"/>
        <v xml:space="preserve"> </v>
      </c>
      <c r="J96" s="284" t="str">
        <f t="shared" si="7"/>
        <v xml:space="preserve"> </v>
      </c>
      <c r="K96" s="285" t="str">
        <f t="shared" si="4"/>
        <v xml:space="preserve"> </v>
      </c>
      <c r="L96" s="286" t="str">
        <f t="shared" si="6"/>
        <v xml:space="preserve"> </v>
      </c>
      <c r="M96" s="1054"/>
      <c r="N96" s="287">
        <f t="shared" si="5"/>
        <v>0</v>
      </c>
      <c r="O96" s="80"/>
    </row>
    <row r="97" spans="1:15" ht="14.15" customHeight="1">
      <c r="A97" s="80"/>
      <c r="B97" s="1670"/>
      <c r="C97" s="279" t="s">
        <v>277</v>
      </c>
      <c r="D97" s="401"/>
      <c r="E97" s="402"/>
      <c r="F97" s="280" t="str">
        <f t="shared" si="0"/>
        <v xml:space="preserve"> </v>
      </c>
      <c r="G97" s="403"/>
      <c r="H97" s="282" t="str">
        <f t="shared" si="1"/>
        <v xml:space="preserve"> </v>
      </c>
      <c r="I97" s="283" t="str">
        <f t="shared" si="2"/>
        <v xml:space="preserve"> </v>
      </c>
      <c r="J97" s="284" t="str">
        <f t="shared" si="7"/>
        <v xml:space="preserve"> </v>
      </c>
      <c r="K97" s="285" t="str">
        <f t="shared" si="4"/>
        <v xml:space="preserve"> </v>
      </c>
      <c r="L97" s="286" t="str">
        <f t="shared" si="6"/>
        <v xml:space="preserve"> </v>
      </c>
      <c r="M97" s="1054"/>
      <c r="N97" s="287">
        <f t="shared" si="5"/>
        <v>0</v>
      </c>
      <c r="O97" s="80"/>
    </row>
    <row r="98" spans="1:15" ht="14.15" customHeight="1">
      <c r="A98" s="80"/>
      <c r="B98" s="1670"/>
      <c r="C98" s="279" t="s">
        <v>278</v>
      </c>
      <c r="D98" s="401"/>
      <c r="E98" s="402"/>
      <c r="F98" s="280" t="str">
        <f t="shared" si="0"/>
        <v xml:space="preserve"> </v>
      </c>
      <c r="G98" s="403"/>
      <c r="H98" s="282" t="str">
        <f t="shared" si="1"/>
        <v xml:space="preserve"> </v>
      </c>
      <c r="I98" s="283" t="str">
        <f t="shared" si="2"/>
        <v xml:space="preserve"> </v>
      </c>
      <c r="J98" s="284" t="str">
        <f t="shared" si="7"/>
        <v xml:space="preserve"> </v>
      </c>
      <c r="K98" s="285" t="str">
        <f t="shared" si="4"/>
        <v xml:space="preserve"> </v>
      </c>
      <c r="L98" s="286" t="str">
        <f t="shared" si="6"/>
        <v xml:space="preserve"> </v>
      </c>
      <c r="M98" s="1054"/>
      <c r="N98" s="287">
        <f t="shared" si="5"/>
        <v>0</v>
      </c>
      <c r="O98" s="80"/>
    </row>
    <row r="99" spans="1:15" ht="14.15" customHeight="1">
      <c r="A99" s="80"/>
      <c r="B99" s="1670"/>
      <c r="C99" s="279" t="s">
        <v>279</v>
      </c>
      <c r="D99" s="401"/>
      <c r="E99" s="402"/>
      <c r="F99" s="280" t="str">
        <f t="shared" si="0"/>
        <v xml:space="preserve"> </v>
      </c>
      <c r="G99" s="403"/>
      <c r="H99" s="282" t="str">
        <f t="shared" si="1"/>
        <v xml:space="preserve"> </v>
      </c>
      <c r="I99" s="283" t="str">
        <f t="shared" si="2"/>
        <v xml:space="preserve"> </v>
      </c>
      <c r="J99" s="284" t="str">
        <f t="shared" si="7"/>
        <v xml:space="preserve"> </v>
      </c>
      <c r="K99" s="285" t="str">
        <f t="shared" si="4"/>
        <v xml:space="preserve"> </v>
      </c>
      <c r="L99" s="286" t="str">
        <f t="shared" si="6"/>
        <v xml:space="preserve"> </v>
      </c>
      <c r="M99" s="1054"/>
      <c r="N99" s="287">
        <f t="shared" si="5"/>
        <v>0</v>
      </c>
      <c r="O99" s="80"/>
    </row>
    <row r="100" spans="1:15" ht="14.15" customHeight="1">
      <c r="A100" s="80"/>
      <c r="B100" s="1670"/>
      <c r="C100" s="279" t="s">
        <v>280</v>
      </c>
      <c r="D100" s="401"/>
      <c r="E100" s="402"/>
      <c r="F100" s="280" t="str">
        <f t="shared" si="0"/>
        <v xml:space="preserve"> </v>
      </c>
      <c r="G100" s="403"/>
      <c r="H100" s="282" t="str">
        <f t="shared" si="1"/>
        <v xml:space="preserve"> </v>
      </c>
      <c r="I100" s="283" t="str">
        <f t="shared" si="2"/>
        <v xml:space="preserve"> </v>
      </c>
      <c r="J100" s="284" t="str">
        <f t="shared" si="7"/>
        <v xml:space="preserve"> </v>
      </c>
      <c r="K100" s="285" t="str">
        <f t="shared" si="4"/>
        <v xml:space="preserve"> </v>
      </c>
      <c r="L100" s="286" t="str">
        <f t="shared" si="6"/>
        <v xml:space="preserve"> </v>
      </c>
      <c r="M100" s="1054"/>
      <c r="N100" s="287">
        <f t="shared" si="5"/>
        <v>0</v>
      </c>
      <c r="O100" s="80"/>
    </row>
    <row r="101" spans="1:15" ht="14.15" customHeight="1">
      <c r="A101" s="80"/>
      <c r="B101" s="1670"/>
      <c r="C101" s="279" t="s">
        <v>281</v>
      </c>
      <c r="D101" s="401"/>
      <c r="E101" s="402"/>
      <c r="F101" s="280" t="str">
        <f t="shared" si="0"/>
        <v xml:space="preserve"> </v>
      </c>
      <c r="G101" s="403"/>
      <c r="H101" s="282" t="str">
        <f t="shared" si="1"/>
        <v xml:space="preserve"> </v>
      </c>
      <c r="I101" s="283" t="str">
        <f t="shared" si="2"/>
        <v xml:space="preserve"> </v>
      </c>
      <c r="J101" s="284" t="str">
        <f t="shared" si="7"/>
        <v xml:space="preserve"> </v>
      </c>
      <c r="K101" s="285" t="str">
        <f t="shared" si="4"/>
        <v xml:space="preserve"> </v>
      </c>
      <c r="L101" s="286" t="str">
        <f t="shared" si="6"/>
        <v xml:space="preserve"> </v>
      </c>
      <c r="M101" s="1054"/>
      <c r="N101" s="287">
        <f t="shared" si="5"/>
        <v>0</v>
      </c>
      <c r="O101" s="80"/>
    </row>
    <row r="102" spans="1:15" ht="14.15" customHeight="1">
      <c r="A102" s="80"/>
      <c r="B102" s="288"/>
      <c r="C102" s="279" t="s">
        <v>282</v>
      </c>
      <c r="D102" s="401"/>
      <c r="E102" s="402"/>
      <c r="F102" s="280" t="str">
        <f t="shared" si="0"/>
        <v xml:space="preserve"> </v>
      </c>
      <c r="G102" s="403"/>
      <c r="H102" s="282" t="str">
        <f t="shared" si="1"/>
        <v xml:space="preserve"> </v>
      </c>
      <c r="I102" s="283" t="str">
        <f t="shared" si="2"/>
        <v xml:space="preserve"> </v>
      </c>
      <c r="J102" s="284" t="str">
        <f t="shared" si="7"/>
        <v xml:space="preserve"> </v>
      </c>
      <c r="K102" s="285" t="str">
        <f t="shared" si="4"/>
        <v xml:space="preserve"> </v>
      </c>
      <c r="L102" s="286" t="str">
        <f t="shared" si="6"/>
        <v xml:space="preserve"> </v>
      </c>
      <c r="M102" s="1054"/>
      <c r="N102" s="287">
        <f t="shared" si="5"/>
        <v>0</v>
      </c>
      <c r="O102" s="80"/>
    </row>
    <row r="103" spans="1:15" ht="14.15" customHeight="1">
      <c r="A103" s="80"/>
      <c r="B103" s="288"/>
      <c r="C103" s="279" t="s">
        <v>283</v>
      </c>
      <c r="D103" s="401"/>
      <c r="E103" s="402"/>
      <c r="F103" s="280" t="str">
        <f t="shared" si="0"/>
        <v xml:space="preserve"> </v>
      </c>
      <c r="G103" s="403"/>
      <c r="H103" s="282" t="str">
        <f t="shared" si="1"/>
        <v xml:space="preserve"> </v>
      </c>
      <c r="I103" s="283" t="str">
        <f t="shared" si="2"/>
        <v xml:space="preserve"> </v>
      </c>
      <c r="J103" s="284" t="str">
        <f t="shared" si="7"/>
        <v xml:space="preserve"> </v>
      </c>
      <c r="K103" s="285" t="str">
        <f t="shared" si="4"/>
        <v xml:space="preserve"> </v>
      </c>
      <c r="L103" s="286" t="str">
        <f t="shared" si="6"/>
        <v xml:space="preserve"> </v>
      </c>
      <c r="M103" s="1054"/>
      <c r="N103" s="287">
        <f t="shared" si="5"/>
        <v>0</v>
      </c>
      <c r="O103" s="80"/>
    </row>
    <row r="104" spans="1:15" ht="14.15" customHeight="1">
      <c r="A104" s="80"/>
      <c r="B104" s="288"/>
      <c r="C104" s="279" t="s">
        <v>284</v>
      </c>
      <c r="D104" s="401"/>
      <c r="E104" s="402"/>
      <c r="F104" s="280" t="str">
        <f t="shared" si="0"/>
        <v xml:space="preserve"> </v>
      </c>
      <c r="G104" s="403"/>
      <c r="H104" s="282" t="str">
        <f t="shared" si="1"/>
        <v xml:space="preserve"> </v>
      </c>
      <c r="I104" s="283" t="str">
        <f t="shared" si="2"/>
        <v xml:space="preserve"> </v>
      </c>
      <c r="J104" s="284" t="str">
        <f t="shared" si="7"/>
        <v xml:space="preserve"> </v>
      </c>
      <c r="K104" s="285" t="str">
        <f t="shared" si="4"/>
        <v xml:space="preserve"> </v>
      </c>
      <c r="L104" s="286" t="str">
        <f t="shared" si="6"/>
        <v xml:space="preserve"> </v>
      </c>
      <c r="M104" s="1054"/>
      <c r="N104" s="287">
        <f t="shared" si="5"/>
        <v>0</v>
      </c>
      <c r="O104" s="80"/>
    </row>
    <row r="105" spans="1:15" ht="14.15" customHeight="1">
      <c r="A105" s="80"/>
      <c r="B105" s="288"/>
      <c r="C105" s="279" t="s">
        <v>285</v>
      </c>
      <c r="D105" s="401"/>
      <c r="E105" s="402"/>
      <c r="F105" s="280" t="str">
        <f t="shared" si="0"/>
        <v xml:space="preserve"> </v>
      </c>
      <c r="G105" s="403"/>
      <c r="H105" s="282" t="str">
        <f t="shared" si="1"/>
        <v xml:space="preserve"> </v>
      </c>
      <c r="I105" s="283" t="str">
        <f t="shared" si="2"/>
        <v xml:space="preserve"> </v>
      </c>
      <c r="J105" s="284" t="str">
        <f t="shared" si="7"/>
        <v xml:space="preserve"> </v>
      </c>
      <c r="K105" s="285" t="str">
        <f t="shared" si="4"/>
        <v xml:space="preserve"> </v>
      </c>
      <c r="L105" s="286" t="str">
        <f t="shared" si="6"/>
        <v xml:space="preserve"> </v>
      </c>
      <c r="M105" s="1054"/>
      <c r="N105" s="287">
        <f t="shared" si="5"/>
        <v>0</v>
      </c>
      <c r="O105" s="80"/>
    </row>
    <row r="106" spans="1:15" ht="14.15" customHeight="1">
      <c r="A106" s="80"/>
      <c r="B106" s="288"/>
      <c r="C106" s="279" t="s">
        <v>286</v>
      </c>
      <c r="D106" s="401"/>
      <c r="E106" s="402"/>
      <c r="F106" s="280" t="str">
        <f t="shared" si="0"/>
        <v xml:space="preserve"> </v>
      </c>
      <c r="G106" s="403"/>
      <c r="H106" s="282" t="str">
        <f t="shared" si="1"/>
        <v xml:space="preserve"> </v>
      </c>
      <c r="I106" s="283" t="str">
        <f t="shared" si="2"/>
        <v xml:space="preserve"> </v>
      </c>
      <c r="J106" s="284" t="str">
        <f t="shared" si="7"/>
        <v xml:space="preserve"> </v>
      </c>
      <c r="K106" s="285" t="str">
        <f t="shared" si="4"/>
        <v xml:space="preserve"> </v>
      </c>
      <c r="L106" s="286" t="str">
        <f t="shared" si="6"/>
        <v xml:space="preserve"> </v>
      </c>
      <c r="M106" s="1054"/>
      <c r="N106" s="287">
        <f t="shared" si="5"/>
        <v>0</v>
      </c>
      <c r="O106" s="80"/>
    </row>
    <row r="107" spans="1:15" ht="14.15" customHeight="1">
      <c r="A107" s="80"/>
      <c r="B107" s="288"/>
      <c r="C107" s="279" t="s">
        <v>287</v>
      </c>
      <c r="D107" s="401"/>
      <c r="E107" s="402"/>
      <c r="F107" s="280" t="str">
        <f t="shared" si="0"/>
        <v xml:space="preserve"> </v>
      </c>
      <c r="G107" s="403"/>
      <c r="H107" s="282" t="str">
        <f t="shared" si="1"/>
        <v xml:space="preserve"> </v>
      </c>
      <c r="I107" s="283" t="str">
        <f t="shared" si="2"/>
        <v xml:space="preserve"> </v>
      </c>
      <c r="J107" s="284" t="str">
        <f t="shared" si="7"/>
        <v xml:space="preserve"> </v>
      </c>
      <c r="K107" s="285" t="str">
        <f t="shared" si="4"/>
        <v xml:space="preserve"> </v>
      </c>
      <c r="L107" s="286" t="str">
        <f t="shared" si="6"/>
        <v xml:space="preserve"> </v>
      </c>
      <c r="M107" s="1054"/>
      <c r="N107" s="287">
        <f t="shared" si="5"/>
        <v>0</v>
      </c>
      <c r="O107" s="80"/>
    </row>
    <row r="108" spans="1:15" ht="14.15" customHeight="1">
      <c r="A108" s="80"/>
      <c r="B108" s="288"/>
      <c r="C108" s="279" t="s">
        <v>288</v>
      </c>
      <c r="D108" s="401"/>
      <c r="E108" s="402"/>
      <c r="F108" s="280" t="str">
        <f t="shared" si="0"/>
        <v xml:space="preserve"> </v>
      </c>
      <c r="G108" s="403"/>
      <c r="H108" s="282" t="str">
        <f t="shared" si="1"/>
        <v xml:space="preserve"> </v>
      </c>
      <c r="I108" s="283" t="str">
        <f t="shared" si="2"/>
        <v xml:space="preserve"> </v>
      </c>
      <c r="J108" s="284" t="str">
        <f t="shared" si="7"/>
        <v xml:space="preserve"> </v>
      </c>
      <c r="K108" s="285" t="str">
        <f t="shared" si="4"/>
        <v xml:space="preserve"> </v>
      </c>
      <c r="L108" s="286" t="str">
        <f t="shared" si="6"/>
        <v xml:space="preserve"> </v>
      </c>
      <c r="M108" s="1054"/>
      <c r="N108" s="287">
        <f t="shared" si="5"/>
        <v>0</v>
      </c>
      <c r="O108" s="80"/>
    </row>
    <row r="109" spans="1:15" ht="14.15" customHeight="1">
      <c r="A109" s="80"/>
      <c r="B109" s="288"/>
      <c r="C109" s="279" t="s">
        <v>289</v>
      </c>
      <c r="D109" s="401"/>
      <c r="E109" s="402"/>
      <c r="F109" s="280" t="str">
        <f t="shared" si="0"/>
        <v xml:space="preserve"> </v>
      </c>
      <c r="G109" s="403"/>
      <c r="H109" s="282" t="str">
        <f t="shared" si="1"/>
        <v xml:space="preserve"> </v>
      </c>
      <c r="I109" s="283" t="str">
        <f t="shared" si="2"/>
        <v xml:space="preserve"> </v>
      </c>
      <c r="J109" s="284" t="str">
        <f t="shared" si="7"/>
        <v xml:space="preserve"> </v>
      </c>
      <c r="K109" s="285" t="str">
        <f t="shared" si="4"/>
        <v xml:space="preserve"> </v>
      </c>
      <c r="L109" s="286" t="str">
        <f t="shared" si="6"/>
        <v xml:space="preserve"> </v>
      </c>
      <c r="M109" s="1054"/>
      <c r="N109" s="287">
        <f t="shared" si="5"/>
        <v>0</v>
      </c>
      <c r="O109" s="80"/>
    </row>
    <row r="110" spans="1:15" ht="14.15" customHeight="1">
      <c r="A110" s="80"/>
      <c r="B110" s="288"/>
      <c r="C110" s="279" t="s">
        <v>290</v>
      </c>
      <c r="D110" s="401"/>
      <c r="E110" s="402"/>
      <c r="F110" s="280" t="str">
        <f t="shared" si="0"/>
        <v xml:space="preserve"> </v>
      </c>
      <c r="G110" s="403"/>
      <c r="H110" s="282" t="str">
        <f t="shared" si="1"/>
        <v xml:space="preserve"> </v>
      </c>
      <c r="I110" s="283" t="str">
        <f t="shared" si="2"/>
        <v xml:space="preserve"> </v>
      </c>
      <c r="J110" s="284" t="str">
        <f t="shared" si="7"/>
        <v xml:space="preserve"> </v>
      </c>
      <c r="K110" s="285" t="str">
        <f t="shared" si="4"/>
        <v xml:space="preserve"> </v>
      </c>
      <c r="L110" s="286" t="str">
        <f t="shared" si="6"/>
        <v xml:space="preserve"> </v>
      </c>
      <c r="M110" s="1054"/>
      <c r="N110" s="287">
        <f t="shared" si="5"/>
        <v>0</v>
      </c>
      <c r="O110" s="80"/>
    </row>
    <row r="111" spans="1:15" ht="14.15" customHeight="1">
      <c r="A111" s="80"/>
      <c r="B111" s="289"/>
      <c r="C111" s="279" t="s">
        <v>625</v>
      </c>
      <c r="D111" s="401"/>
      <c r="E111" s="402"/>
      <c r="F111" s="280" t="str">
        <f t="shared" si="0"/>
        <v xml:space="preserve"> </v>
      </c>
      <c r="G111" s="281"/>
      <c r="H111" s="282" t="str">
        <f t="shared" si="1"/>
        <v xml:space="preserve"> </v>
      </c>
      <c r="I111" s="283" t="str">
        <f t="shared" si="2"/>
        <v xml:space="preserve"> </v>
      </c>
      <c r="J111" s="284" t="str">
        <f t="shared" si="7"/>
        <v xml:space="preserve"> </v>
      </c>
      <c r="K111" s="285" t="str">
        <f t="shared" si="4"/>
        <v xml:space="preserve"> </v>
      </c>
      <c r="L111" s="286" t="str">
        <f t="shared" si="6"/>
        <v xml:space="preserve"> </v>
      </c>
      <c r="M111" s="1054"/>
      <c r="N111" s="287">
        <f t="shared" si="5"/>
        <v>0</v>
      </c>
      <c r="O111" s="80"/>
    </row>
    <row r="112" spans="1:15" ht="14.15" customHeight="1">
      <c r="A112" s="80"/>
      <c r="B112" s="278"/>
      <c r="C112" s="279" t="s">
        <v>291</v>
      </c>
      <c r="D112" s="401"/>
      <c r="E112" s="402"/>
      <c r="F112" s="280" t="str">
        <f t="shared" si="0"/>
        <v xml:space="preserve"> </v>
      </c>
      <c r="G112" s="403"/>
      <c r="H112" s="282" t="str">
        <f t="shared" si="1"/>
        <v xml:space="preserve"> </v>
      </c>
      <c r="I112" s="283" t="str">
        <f t="shared" si="2"/>
        <v xml:space="preserve"> </v>
      </c>
      <c r="J112" s="284" t="str">
        <f t="shared" si="7"/>
        <v xml:space="preserve"> </v>
      </c>
      <c r="K112" s="285" t="str">
        <f t="shared" si="4"/>
        <v xml:space="preserve"> </v>
      </c>
      <c r="L112" s="286" t="str">
        <f t="shared" si="6"/>
        <v xml:space="preserve"> </v>
      </c>
      <c r="M112" s="1054"/>
      <c r="N112" s="287">
        <f t="shared" si="5"/>
        <v>0</v>
      </c>
      <c r="O112" s="80"/>
    </row>
    <row r="113" spans="1:15" ht="14.15" customHeight="1">
      <c r="A113" s="80"/>
      <c r="B113" s="288"/>
      <c r="C113" s="279" t="s">
        <v>292</v>
      </c>
      <c r="D113" s="401"/>
      <c r="E113" s="402"/>
      <c r="F113" s="280" t="str">
        <f t="shared" si="0"/>
        <v xml:space="preserve"> </v>
      </c>
      <c r="G113" s="403"/>
      <c r="H113" s="282" t="str">
        <f t="shared" si="1"/>
        <v xml:space="preserve"> </v>
      </c>
      <c r="I113" s="283" t="str">
        <f t="shared" si="2"/>
        <v xml:space="preserve"> </v>
      </c>
      <c r="J113" s="284" t="str">
        <f t="shared" si="7"/>
        <v xml:space="preserve"> </v>
      </c>
      <c r="K113" s="285" t="str">
        <f t="shared" si="4"/>
        <v xml:space="preserve"> </v>
      </c>
      <c r="L113" s="286" t="str">
        <f t="shared" si="6"/>
        <v xml:space="preserve"> </v>
      </c>
      <c r="M113" s="1054"/>
      <c r="N113" s="287">
        <f t="shared" si="5"/>
        <v>0</v>
      </c>
      <c r="O113" s="80"/>
    </row>
    <row r="114" spans="1:15" ht="14.15" customHeight="1">
      <c r="A114" s="80"/>
      <c r="B114" s="288"/>
      <c r="C114" s="279" t="s">
        <v>293</v>
      </c>
      <c r="D114" s="401"/>
      <c r="E114" s="402"/>
      <c r="F114" s="280" t="str">
        <f t="shared" si="0"/>
        <v xml:space="preserve"> </v>
      </c>
      <c r="G114" s="403"/>
      <c r="H114" s="282" t="str">
        <f t="shared" si="1"/>
        <v xml:space="preserve"> </v>
      </c>
      <c r="I114" s="283" t="str">
        <f t="shared" si="2"/>
        <v xml:space="preserve"> </v>
      </c>
      <c r="J114" s="284" t="str">
        <f t="shared" si="7"/>
        <v xml:space="preserve"> </v>
      </c>
      <c r="K114" s="285" t="str">
        <f t="shared" si="4"/>
        <v xml:space="preserve"> </v>
      </c>
      <c r="L114" s="286" t="str">
        <f t="shared" si="6"/>
        <v xml:space="preserve"> </v>
      </c>
      <c r="M114" s="1054"/>
      <c r="N114" s="287">
        <f t="shared" si="5"/>
        <v>0</v>
      </c>
      <c r="O114" s="80"/>
    </row>
    <row r="115" spans="1:15" ht="14.15" customHeight="1">
      <c r="A115" s="80"/>
      <c r="B115" s="288"/>
      <c r="C115" s="279" t="s">
        <v>294</v>
      </c>
      <c r="D115" s="401"/>
      <c r="E115" s="402"/>
      <c r="F115" s="280" t="str">
        <f t="shared" si="0"/>
        <v xml:space="preserve"> </v>
      </c>
      <c r="G115" s="403"/>
      <c r="H115" s="282" t="str">
        <f t="shared" si="1"/>
        <v xml:space="preserve"> </v>
      </c>
      <c r="I115" s="283" t="str">
        <f t="shared" si="2"/>
        <v xml:space="preserve"> </v>
      </c>
      <c r="J115" s="284" t="str">
        <f t="shared" si="7"/>
        <v xml:space="preserve"> </v>
      </c>
      <c r="K115" s="285" t="str">
        <f t="shared" si="4"/>
        <v xml:space="preserve"> </v>
      </c>
      <c r="L115" s="286" t="str">
        <f t="shared" si="6"/>
        <v xml:space="preserve"> </v>
      </c>
      <c r="M115" s="1054"/>
      <c r="N115" s="287">
        <f t="shared" si="5"/>
        <v>0</v>
      </c>
      <c r="O115" s="80"/>
    </row>
    <row r="116" spans="1:15" ht="14.15" customHeight="1">
      <c r="A116" s="80"/>
      <c r="B116" s="288"/>
      <c r="C116" s="279" t="s">
        <v>295</v>
      </c>
      <c r="D116" s="401"/>
      <c r="E116" s="402"/>
      <c r="F116" s="280" t="str">
        <f t="shared" ref="F116:F179" si="8">IF(AND(NOT(ISBLANK(D116)),NOT(ISBLANK(E116)),NOT(ISBLANK(D115)),NOT(ISBLANK(E115))),24-D115-(E115/60)+D116+(E116/60)," ")</f>
        <v xml:space="preserve"> </v>
      </c>
      <c r="G116" s="403"/>
      <c r="H116" s="282" t="str">
        <f t="shared" ref="H116:H179" si="9">IF(AND(NOT(ISBLANK(D116)),NOT(ISBLANK(E116)),G116&gt;0),G116/F116*24," ")</f>
        <v xml:space="preserve"> </v>
      </c>
      <c r="I116" s="283" t="str">
        <f t="shared" ref="I116:I179" si="10">IF(OR(ISBLANK(G116),N116=0,H116&lt;0.8*N116)," ",H116)</f>
        <v xml:space="preserve"> </v>
      </c>
      <c r="J116" s="284" t="str">
        <f t="shared" si="7"/>
        <v xml:space="preserve"> </v>
      </c>
      <c r="K116" s="285" t="str">
        <f t="shared" ref="K116:K179" si="11">IF(J116=" "," ",J116*1.2)</f>
        <v xml:space="preserve"> </v>
      </c>
      <c r="L116" s="286" t="str">
        <f t="shared" si="6"/>
        <v xml:space="preserve"> </v>
      </c>
      <c r="M116" s="1054"/>
      <c r="N116" s="287">
        <f t="shared" ref="N116:N179" si="12">IF(AND(ISBLANK($I$20),ISBLANK($I$23),ISBLANK($I$26),ISBLANK($I$31),ISBLANK($I$38)),0,IF(SUM($I$20*(100-$I$21)/100,$I$23*(100-$I$24)/100,$I$26,$I$31)&gt;0,($I$20*(100-$I$21)/100+$I$23*(100-$I$24)/100+$I$26+$I$31)/366,$I$38/366))</f>
        <v>0</v>
      </c>
      <c r="O116" s="80"/>
    </row>
    <row r="117" spans="1:15" ht="14.15" customHeight="1">
      <c r="A117" s="80"/>
      <c r="B117" s="288"/>
      <c r="C117" s="279" t="s">
        <v>296</v>
      </c>
      <c r="D117" s="401"/>
      <c r="E117" s="402"/>
      <c r="F117" s="280" t="str">
        <f t="shared" si="8"/>
        <v xml:space="preserve"> </v>
      </c>
      <c r="G117" s="403"/>
      <c r="H117" s="282" t="str">
        <f t="shared" si="9"/>
        <v xml:space="preserve"> </v>
      </c>
      <c r="I117" s="283" t="str">
        <f t="shared" si="10"/>
        <v xml:space="preserve"> </v>
      </c>
      <c r="J117" s="284" t="str">
        <f t="shared" si="7"/>
        <v xml:space="preserve"> </v>
      </c>
      <c r="K117" s="285" t="str">
        <f t="shared" si="11"/>
        <v xml:space="preserve"> </v>
      </c>
      <c r="L117" s="286" t="str">
        <f t="shared" ref="L117:L180" si="13">IF(AND(I117&lt;=K117,M117&lt;&gt;"Ja"),I117," ")</f>
        <v xml:space="preserve"> </v>
      </c>
      <c r="M117" s="1054"/>
      <c r="N117" s="287">
        <f t="shared" si="12"/>
        <v>0</v>
      </c>
      <c r="O117" s="80"/>
    </row>
    <row r="118" spans="1:15" ht="14.15" customHeight="1">
      <c r="A118" s="80"/>
      <c r="B118" s="288"/>
      <c r="C118" s="279" t="s">
        <v>297</v>
      </c>
      <c r="D118" s="401"/>
      <c r="E118" s="402"/>
      <c r="F118" s="280" t="str">
        <f t="shared" si="8"/>
        <v xml:space="preserve"> </v>
      </c>
      <c r="G118" s="403"/>
      <c r="H118" s="282" t="str">
        <f t="shared" si="9"/>
        <v xml:space="preserve"> </v>
      </c>
      <c r="I118" s="283" t="str">
        <f t="shared" si="10"/>
        <v xml:space="preserve"> </v>
      </c>
      <c r="J118" s="284" t="str">
        <f t="shared" si="7"/>
        <v xml:space="preserve"> </v>
      </c>
      <c r="K118" s="285" t="str">
        <f t="shared" si="11"/>
        <v xml:space="preserve"> </v>
      </c>
      <c r="L118" s="286" t="str">
        <f t="shared" si="13"/>
        <v xml:space="preserve"> </v>
      </c>
      <c r="M118" s="1054"/>
      <c r="N118" s="287">
        <f t="shared" si="12"/>
        <v>0</v>
      </c>
      <c r="O118" s="80"/>
    </row>
    <row r="119" spans="1:15" ht="14.15" customHeight="1">
      <c r="A119" s="80"/>
      <c r="B119" s="288"/>
      <c r="C119" s="279" t="s">
        <v>298</v>
      </c>
      <c r="D119" s="401"/>
      <c r="E119" s="402"/>
      <c r="F119" s="280" t="str">
        <f t="shared" si="8"/>
        <v xml:space="preserve"> </v>
      </c>
      <c r="G119" s="403"/>
      <c r="H119" s="282" t="str">
        <f t="shared" si="9"/>
        <v xml:space="preserve"> </v>
      </c>
      <c r="I119" s="283" t="str">
        <f t="shared" si="10"/>
        <v xml:space="preserve"> </v>
      </c>
      <c r="J119" s="284" t="str">
        <f t="shared" si="7"/>
        <v xml:space="preserve"> </v>
      </c>
      <c r="K119" s="285" t="str">
        <f t="shared" si="11"/>
        <v xml:space="preserve"> </v>
      </c>
      <c r="L119" s="286" t="str">
        <f t="shared" si="13"/>
        <v xml:space="preserve"> </v>
      </c>
      <c r="M119" s="1054"/>
      <c r="N119" s="287">
        <f t="shared" si="12"/>
        <v>0</v>
      </c>
      <c r="O119" s="80"/>
    </row>
    <row r="120" spans="1:15" ht="14.15" customHeight="1">
      <c r="A120" s="80"/>
      <c r="B120" s="288"/>
      <c r="C120" s="279" t="s">
        <v>299</v>
      </c>
      <c r="D120" s="401"/>
      <c r="E120" s="402"/>
      <c r="F120" s="280" t="str">
        <f t="shared" si="8"/>
        <v xml:space="preserve"> </v>
      </c>
      <c r="G120" s="403"/>
      <c r="H120" s="282" t="str">
        <f t="shared" si="9"/>
        <v xml:space="preserve"> </v>
      </c>
      <c r="I120" s="283" t="str">
        <f t="shared" si="10"/>
        <v xml:space="preserve"> </v>
      </c>
      <c r="J120" s="284" t="str">
        <f t="shared" si="7"/>
        <v xml:space="preserve"> </v>
      </c>
      <c r="K120" s="285" t="str">
        <f t="shared" si="11"/>
        <v xml:space="preserve"> </v>
      </c>
      <c r="L120" s="286" t="str">
        <f t="shared" si="13"/>
        <v xml:space="preserve"> </v>
      </c>
      <c r="M120" s="1054"/>
      <c r="N120" s="287">
        <f t="shared" si="12"/>
        <v>0</v>
      </c>
      <c r="O120" s="80"/>
    </row>
    <row r="121" spans="1:15" ht="14.15" customHeight="1">
      <c r="A121" s="80"/>
      <c r="B121" s="1651" t="str">
        <f>IF(ISBLANK(H7)," ",H7)</f>
        <v xml:space="preserve"> </v>
      </c>
      <c r="C121" s="279" t="s">
        <v>300</v>
      </c>
      <c r="D121" s="401"/>
      <c r="E121" s="402"/>
      <c r="F121" s="280" t="str">
        <f t="shared" si="8"/>
        <v xml:space="preserve"> </v>
      </c>
      <c r="G121" s="403"/>
      <c r="H121" s="282" t="str">
        <f t="shared" si="9"/>
        <v xml:space="preserve"> </v>
      </c>
      <c r="I121" s="283" t="str">
        <f t="shared" si="10"/>
        <v xml:space="preserve"> </v>
      </c>
      <c r="J121" s="284" t="str">
        <f t="shared" si="7"/>
        <v xml:space="preserve"> </v>
      </c>
      <c r="K121" s="285" t="str">
        <f t="shared" si="11"/>
        <v xml:space="preserve"> </v>
      </c>
      <c r="L121" s="286" t="str">
        <f t="shared" si="13"/>
        <v xml:space="preserve"> </v>
      </c>
      <c r="M121" s="1054"/>
      <c r="N121" s="287">
        <f t="shared" si="12"/>
        <v>0</v>
      </c>
      <c r="O121" s="80"/>
    </row>
    <row r="122" spans="1:15" ht="14.15" customHeight="1">
      <c r="A122" s="80"/>
      <c r="B122" s="1651"/>
      <c r="C122" s="279" t="s">
        <v>301</v>
      </c>
      <c r="D122" s="401"/>
      <c r="E122" s="402"/>
      <c r="F122" s="280" t="str">
        <f t="shared" si="8"/>
        <v xml:space="preserve"> </v>
      </c>
      <c r="G122" s="403"/>
      <c r="H122" s="282" t="str">
        <f t="shared" si="9"/>
        <v xml:space="preserve"> </v>
      </c>
      <c r="I122" s="283" t="str">
        <f t="shared" si="10"/>
        <v xml:space="preserve"> </v>
      </c>
      <c r="J122" s="284" t="str">
        <f t="shared" si="7"/>
        <v xml:space="preserve"> </v>
      </c>
      <c r="K122" s="285" t="str">
        <f t="shared" si="11"/>
        <v xml:space="preserve"> </v>
      </c>
      <c r="L122" s="286" t="str">
        <f t="shared" si="13"/>
        <v xml:space="preserve"> </v>
      </c>
      <c r="M122" s="1054"/>
      <c r="N122" s="287">
        <f t="shared" si="12"/>
        <v>0</v>
      </c>
      <c r="O122" s="80"/>
    </row>
    <row r="123" spans="1:15" ht="14.15" customHeight="1">
      <c r="A123" s="80"/>
      <c r="B123" s="1651"/>
      <c r="C123" s="279" t="s">
        <v>302</v>
      </c>
      <c r="D123" s="401"/>
      <c r="E123" s="402"/>
      <c r="F123" s="280" t="str">
        <f t="shared" si="8"/>
        <v xml:space="preserve"> </v>
      </c>
      <c r="G123" s="403"/>
      <c r="H123" s="282" t="str">
        <f t="shared" si="9"/>
        <v xml:space="preserve"> </v>
      </c>
      <c r="I123" s="283" t="str">
        <f t="shared" si="10"/>
        <v xml:space="preserve"> </v>
      </c>
      <c r="J123" s="284" t="str">
        <f t="shared" si="7"/>
        <v xml:space="preserve"> </v>
      </c>
      <c r="K123" s="285" t="str">
        <f t="shared" si="11"/>
        <v xml:space="preserve"> </v>
      </c>
      <c r="L123" s="286" t="str">
        <f t="shared" si="13"/>
        <v xml:space="preserve"> </v>
      </c>
      <c r="M123" s="1054"/>
      <c r="N123" s="287">
        <f t="shared" si="12"/>
        <v>0</v>
      </c>
      <c r="O123" s="80"/>
    </row>
    <row r="124" spans="1:15" ht="14.15" customHeight="1">
      <c r="A124" s="80"/>
      <c r="B124" s="1651"/>
      <c r="C124" s="279" t="s">
        <v>303</v>
      </c>
      <c r="D124" s="401"/>
      <c r="E124" s="402"/>
      <c r="F124" s="280" t="str">
        <f t="shared" si="8"/>
        <v xml:space="preserve"> </v>
      </c>
      <c r="G124" s="403"/>
      <c r="H124" s="282" t="str">
        <f t="shared" si="9"/>
        <v xml:space="preserve"> </v>
      </c>
      <c r="I124" s="283" t="str">
        <f t="shared" si="10"/>
        <v xml:space="preserve"> </v>
      </c>
      <c r="J124" s="284" t="str">
        <f t="shared" ref="J124:J185" si="14">IF(MIN(I114:I134)=0," ",MIN(I114:I134))</f>
        <v xml:space="preserve"> </v>
      </c>
      <c r="K124" s="285" t="str">
        <f t="shared" si="11"/>
        <v xml:space="preserve"> </v>
      </c>
      <c r="L124" s="286" t="str">
        <f t="shared" si="13"/>
        <v xml:space="preserve"> </v>
      </c>
      <c r="M124" s="1054"/>
      <c r="N124" s="287">
        <f t="shared" si="12"/>
        <v>0</v>
      </c>
      <c r="O124" s="80"/>
    </row>
    <row r="125" spans="1:15" ht="14.15" customHeight="1">
      <c r="A125" s="80"/>
      <c r="B125" s="1670" t="s">
        <v>66</v>
      </c>
      <c r="C125" s="279" t="s">
        <v>304</v>
      </c>
      <c r="D125" s="401"/>
      <c r="E125" s="402"/>
      <c r="F125" s="280" t="str">
        <f t="shared" si="8"/>
        <v xml:space="preserve"> </v>
      </c>
      <c r="G125" s="403"/>
      <c r="H125" s="282" t="str">
        <f t="shared" si="9"/>
        <v xml:space="preserve"> </v>
      </c>
      <c r="I125" s="283" t="str">
        <f t="shared" si="10"/>
        <v xml:space="preserve"> </v>
      </c>
      <c r="J125" s="284" t="str">
        <f t="shared" si="14"/>
        <v xml:space="preserve"> </v>
      </c>
      <c r="K125" s="285" t="str">
        <f t="shared" si="11"/>
        <v xml:space="preserve"> </v>
      </c>
      <c r="L125" s="286" t="str">
        <f t="shared" si="13"/>
        <v xml:space="preserve"> </v>
      </c>
      <c r="M125" s="1054"/>
      <c r="N125" s="287">
        <f t="shared" si="12"/>
        <v>0</v>
      </c>
      <c r="O125" s="80"/>
    </row>
    <row r="126" spans="1:15" ht="14.15" customHeight="1">
      <c r="A126" s="80"/>
      <c r="B126" s="1670"/>
      <c r="C126" s="279" t="s">
        <v>305</v>
      </c>
      <c r="D126" s="401"/>
      <c r="E126" s="402"/>
      <c r="F126" s="280" t="str">
        <f t="shared" si="8"/>
        <v xml:space="preserve"> </v>
      </c>
      <c r="G126" s="403"/>
      <c r="H126" s="282" t="str">
        <f t="shared" si="9"/>
        <v xml:space="preserve"> </v>
      </c>
      <c r="I126" s="283" t="str">
        <f t="shared" si="10"/>
        <v xml:space="preserve"> </v>
      </c>
      <c r="J126" s="284" t="str">
        <f t="shared" si="14"/>
        <v xml:space="preserve"> </v>
      </c>
      <c r="K126" s="285" t="str">
        <f t="shared" si="11"/>
        <v xml:space="preserve"> </v>
      </c>
      <c r="L126" s="286" t="str">
        <f t="shared" si="13"/>
        <v xml:space="preserve"> </v>
      </c>
      <c r="M126" s="1054"/>
      <c r="N126" s="287">
        <f t="shared" si="12"/>
        <v>0</v>
      </c>
      <c r="O126" s="80"/>
    </row>
    <row r="127" spans="1:15" ht="14.15" customHeight="1">
      <c r="A127" s="80"/>
      <c r="B127" s="1670"/>
      <c r="C127" s="279" t="s">
        <v>306</v>
      </c>
      <c r="D127" s="401"/>
      <c r="E127" s="402"/>
      <c r="F127" s="280" t="str">
        <f t="shared" si="8"/>
        <v xml:space="preserve"> </v>
      </c>
      <c r="G127" s="403"/>
      <c r="H127" s="282" t="str">
        <f t="shared" si="9"/>
        <v xml:space="preserve"> </v>
      </c>
      <c r="I127" s="283" t="str">
        <f t="shared" si="10"/>
        <v xml:space="preserve"> </v>
      </c>
      <c r="J127" s="284" t="str">
        <f t="shared" si="14"/>
        <v xml:space="preserve"> </v>
      </c>
      <c r="K127" s="285" t="str">
        <f t="shared" si="11"/>
        <v xml:space="preserve"> </v>
      </c>
      <c r="L127" s="286" t="str">
        <f t="shared" si="13"/>
        <v xml:space="preserve"> </v>
      </c>
      <c r="M127" s="1054"/>
      <c r="N127" s="287">
        <f t="shared" si="12"/>
        <v>0</v>
      </c>
      <c r="O127" s="80"/>
    </row>
    <row r="128" spans="1:15" ht="14.15" customHeight="1">
      <c r="A128" s="80"/>
      <c r="B128" s="1670"/>
      <c r="C128" s="279" t="s">
        <v>307</v>
      </c>
      <c r="D128" s="401"/>
      <c r="E128" s="402"/>
      <c r="F128" s="280" t="str">
        <f t="shared" si="8"/>
        <v xml:space="preserve"> </v>
      </c>
      <c r="G128" s="403"/>
      <c r="H128" s="282" t="str">
        <f t="shared" si="9"/>
        <v xml:space="preserve"> </v>
      </c>
      <c r="I128" s="283" t="str">
        <f t="shared" si="10"/>
        <v xml:space="preserve"> </v>
      </c>
      <c r="J128" s="284" t="str">
        <f t="shared" si="14"/>
        <v xml:space="preserve"> </v>
      </c>
      <c r="K128" s="285" t="str">
        <f t="shared" si="11"/>
        <v xml:space="preserve"> </v>
      </c>
      <c r="L128" s="286" t="str">
        <f t="shared" si="13"/>
        <v xml:space="preserve"> </v>
      </c>
      <c r="M128" s="1054"/>
      <c r="N128" s="287">
        <f t="shared" si="12"/>
        <v>0</v>
      </c>
      <c r="O128" s="80"/>
    </row>
    <row r="129" spans="1:15" ht="14.15" customHeight="1">
      <c r="A129" s="80"/>
      <c r="B129" s="1670"/>
      <c r="C129" s="279" t="s">
        <v>308</v>
      </c>
      <c r="D129" s="401"/>
      <c r="E129" s="402"/>
      <c r="F129" s="280" t="str">
        <f t="shared" si="8"/>
        <v xml:space="preserve"> </v>
      </c>
      <c r="G129" s="403"/>
      <c r="H129" s="282" t="str">
        <f t="shared" si="9"/>
        <v xml:space="preserve"> </v>
      </c>
      <c r="I129" s="283" t="str">
        <f t="shared" si="10"/>
        <v xml:space="preserve"> </v>
      </c>
      <c r="J129" s="284" t="str">
        <f t="shared" si="14"/>
        <v xml:space="preserve"> </v>
      </c>
      <c r="K129" s="285" t="str">
        <f t="shared" si="11"/>
        <v xml:space="preserve"> </v>
      </c>
      <c r="L129" s="286" t="str">
        <f t="shared" si="13"/>
        <v xml:space="preserve"> </v>
      </c>
      <c r="M129" s="1054"/>
      <c r="N129" s="287">
        <f t="shared" si="12"/>
        <v>0</v>
      </c>
      <c r="O129" s="80"/>
    </row>
    <row r="130" spans="1:15" ht="14.15" customHeight="1">
      <c r="A130" s="80"/>
      <c r="B130" s="288"/>
      <c r="C130" s="279" t="s">
        <v>309</v>
      </c>
      <c r="D130" s="401"/>
      <c r="E130" s="402"/>
      <c r="F130" s="280" t="str">
        <f t="shared" si="8"/>
        <v xml:space="preserve"> </v>
      </c>
      <c r="G130" s="403"/>
      <c r="H130" s="282" t="str">
        <f t="shared" si="9"/>
        <v xml:space="preserve"> </v>
      </c>
      <c r="I130" s="283" t="str">
        <f t="shared" si="10"/>
        <v xml:space="preserve"> </v>
      </c>
      <c r="J130" s="284" t="str">
        <f t="shared" si="14"/>
        <v xml:space="preserve"> </v>
      </c>
      <c r="K130" s="285" t="str">
        <f t="shared" si="11"/>
        <v xml:space="preserve"> </v>
      </c>
      <c r="L130" s="286" t="str">
        <f t="shared" si="13"/>
        <v xml:space="preserve"> </v>
      </c>
      <c r="M130" s="1054"/>
      <c r="N130" s="287">
        <f t="shared" si="12"/>
        <v>0</v>
      </c>
      <c r="O130" s="80"/>
    </row>
    <row r="131" spans="1:15" ht="14.15" customHeight="1">
      <c r="A131" s="80"/>
      <c r="B131" s="288"/>
      <c r="C131" s="279" t="s">
        <v>310</v>
      </c>
      <c r="D131" s="401"/>
      <c r="E131" s="402"/>
      <c r="F131" s="280" t="str">
        <f t="shared" si="8"/>
        <v xml:space="preserve"> </v>
      </c>
      <c r="G131" s="403"/>
      <c r="H131" s="282" t="str">
        <f t="shared" si="9"/>
        <v xml:space="preserve"> </v>
      </c>
      <c r="I131" s="283" t="str">
        <f t="shared" si="10"/>
        <v xml:space="preserve"> </v>
      </c>
      <c r="J131" s="284" t="str">
        <f t="shared" si="14"/>
        <v xml:space="preserve"> </v>
      </c>
      <c r="K131" s="285" t="str">
        <f t="shared" si="11"/>
        <v xml:space="preserve"> </v>
      </c>
      <c r="L131" s="286" t="str">
        <f t="shared" si="13"/>
        <v xml:space="preserve"> </v>
      </c>
      <c r="M131" s="1054"/>
      <c r="N131" s="287">
        <f t="shared" si="12"/>
        <v>0</v>
      </c>
      <c r="O131" s="80"/>
    </row>
    <row r="132" spans="1:15" ht="14.15" customHeight="1">
      <c r="A132" s="80"/>
      <c r="B132" s="288"/>
      <c r="C132" s="279" t="s">
        <v>311</v>
      </c>
      <c r="D132" s="401"/>
      <c r="E132" s="402"/>
      <c r="F132" s="280" t="str">
        <f t="shared" si="8"/>
        <v xml:space="preserve"> </v>
      </c>
      <c r="G132" s="403"/>
      <c r="H132" s="282" t="str">
        <f t="shared" si="9"/>
        <v xml:space="preserve"> </v>
      </c>
      <c r="I132" s="283" t="str">
        <f t="shared" si="10"/>
        <v xml:space="preserve"> </v>
      </c>
      <c r="J132" s="284" t="str">
        <f t="shared" si="14"/>
        <v xml:space="preserve"> </v>
      </c>
      <c r="K132" s="285" t="str">
        <f t="shared" si="11"/>
        <v xml:space="preserve"> </v>
      </c>
      <c r="L132" s="286" t="str">
        <f t="shared" si="13"/>
        <v xml:space="preserve"> </v>
      </c>
      <c r="M132" s="1054"/>
      <c r="N132" s="287">
        <f t="shared" si="12"/>
        <v>0</v>
      </c>
      <c r="O132" s="80"/>
    </row>
    <row r="133" spans="1:15" ht="14.15" customHeight="1">
      <c r="A133" s="80"/>
      <c r="B133" s="288"/>
      <c r="C133" s="279" t="s">
        <v>312</v>
      </c>
      <c r="D133" s="401"/>
      <c r="E133" s="402"/>
      <c r="F133" s="280" t="str">
        <f t="shared" si="8"/>
        <v xml:space="preserve"> </v>
      </c>
      <c r="G133" s="403"/>
      <c r="H133" s="282" t="str">
        <f t="shared" si="9"/>
        <v xml:space="preserve"> </v>
      </c>
      <c r="I133" s="283" t="str">
        <f t="shared" si="10"/>
        <v xml:space="preserve"> </v>
      </c>
      <c r="J133" s="284" t="str">
        <f t="shared" si="14"/>
        <v xml:space="preserve"> </v>
      </c>
      <c r="K133" s="285" t="str">
        <f t="shared" si="11"/>
        <v xml:space="preserve"> </v>
      </c>
      <c r="L133" s="286" t="str">
        <f t="shared" si="13"/>
        <v xml:space="preserve"> </v>
      </c>
      <c r="M133" s="1054"/>
      <c r="N133" s="287">
        <f t="shared" si="12"/>
        <v>0</v>
      </c>
      <c r="O133" s="80"/>
    </row>
    <row r="134" spans="1:15" ht="14.15" customHeight="1">
      <c r="A134" s="80"/>
      <c r="B134" s="288"/>
      <c r="C134" s="279" t="s">
        <v>313</v>
      </c>
      <c r="D134" s="401"/>
      <c r="E134" s="402"/>
      <c r="F134" s="280" t="str">
        <f t="shared" si="8"/>
        <v xml:space="preserve"> </v>
      </c>
      <c r="G134" s="403"/>
      <c r="H134" s="282" t="str">
        <f t="shared" si="9"/>
        <v xml:space="preserve"> </v>
      </c>
      <c r="I134" s="283" t="str">
        <f t="shared" si="10"/>
        <v xml:space="preserve"> </v>
      </c>
      <c r="J134" s="284" t="str">
        <f t="shared" si="14"/>
        <v xml:space="preserve"> </v>
      </c>
      <c r="K134" s="285" t="str">
        <f t="shared" si="11"/>
        <v xml:space="preserve"> </v>
      </c>
      <c r="L134" s="286" t="str">
        <f t="shared" si="13"/>
        <v xml:space="preserve"> </v>
      </c>
      <c r="M134" s="1054"/>
      <c r="N134" s="287">
        <f t="shared" si="12"/>
        <v>0</v>
      </c>
      <c r="O134" s="80"/>
    </row>
    <row r="135" spans="1:15" ht="14.15" customHeight="1">
      <c r="A135" s="80"/>
      <c r="B135" s="288"/>
      <c r="C135" s="279" t="s">
        <v>314</v>
      </c>
      <c r="D135" s="401"/>
      <c r="E135" s="402"/>
      <c r="F135" s="280" t="str">
        <f t="shared" si="8"/>
        <v xml:space="preserve"> </v>
      </c>
      <c r="G135" s="403"/>
      <c r="H135" s="282" t="str">
        <f t="shared" si="9"/>
        <v xml:space="preserve"> </v>
      </c>
      <c r="I135" s="283" t="str">
        <f t="shared" si="10"/>
        <v xml:space="preserve"> </v>
      </c>
      <c r="J135" s="284" t="str">
        <f t="shared" si="14"/>
        <v xml:space="preserve"> </v>
      </c>
      <c r="K135" s="285" t="str">
        <f t="shared" si="11"/>
        <v xml:space="preserve"> </v>
      </c>
      <c r="L135" s="286" t="str">
        <f t="shared" si="13"/>
        <v xml:space="preserve"> </v>
      </c>
      <c r="M135" s="1054"/>
      <c r="N135" s="287">
        <f t="shared" si="12"/>
        <v>0</v>
      </c>
      <c r="O135" s="80"/>
    </row>
    <row r="136" spans="1:15" ht="14.15" customHeight="1">
      <c r="A136" s="80"/>
      <c r="B136" s="288"/>
      <c r="C136" s="279" t="s">
        <v>315</v>
      </c>
      <c r="D136" s="401"/>
      <c r="E136" s="402"/>
      <c r="F136" s="280" t="str">
        <f t="shared" si="8"/>
        <v xml:space="preserve"> </v>
      </c>
      <c r="G136" s="403"/>
      <c r="H136" s="282" t="str">
        <f t="shared" si="9"/>
        <v xml:space="preserve"> </v>
      </c>
      <c r="I136" s="283" t="str">
        <f t="shared" si="10"/>
        <v xml:space="preserve"> </v>
      </c>
      <c r="J136" s="284" t="str">
        <f t="shared" si="14"/>
        <v xml:space="preserve"> </v>
      </c>
      <c r="K136" s="285" t="str">
        <f t="shared" si="11"/>
        <v xml:space="preserve"> </v>
      </c>
      <c r="L136" s="286" t="str">
        <f t="shared" si="13"/>
        <v xml:space="preserve"> </v>
      </c>
      <c r="M136" s="1054"/>
      <c r="N136" s="287">
        <f t="shared" si="12"/>
        <v>0</v>
      </c>
      <c r="O136" s="80"/>
    </row>
    <row r="137" spans="1:15" ht="14.15" customHeight="1">
      <c r="A137" s="80"/>
      <c r="B137" s="288"/>
      <c r="C137" s="279" t="s">
        <v>316</v>
      </c>
      <c r="D137" s="401"/>
      <c r="E137" s="402"/>
      <c r="F137" s="280" t="str">
        <f t="shared" si="8"/>
        <v xml:space="preserve"> </v>
      </c>
      <c r="G137" s="403"/>
      <c r="H137" s="282" t="str">
        <f t="shared" si="9"/>
        <v xml:space="preserve"> </v>
      </c>
      <c r="I137" s="283" t="str">
        <f t="shared" si="10"/>
        <v xml:space="preserve"> </v>
      </c>
      <c r="J137" s="284" t="str">
        <f t="shared" si="14"/>
        <v xml:space="preserve"> </v>
      </c>
      <c r="K137" s="285" t="str">
        <f t="shared" si="11"/>
        <v xml:space="preserve"> </v>
      </c>
      <c r="L137" s="286" t="str">
        <f t="shared" si="13"/>
        <v xml:space="preserve"> </v>
      </c>
      <c r="M137" s="1054"/>
      <c r="N137" s="287">
        <f t="shared" si="12"/>
        <v>0</v>
      </c>
      <c r="O137" s="80"/>
    </row>
    <row r="138" spans="1:15" ht="14.15" customHeight="1">
      <c r="A138" s="80"/>
      <c r="B138" s="288"/>
      <c r="C138" s="279" t="s">
        <v>317</v>
      </c>
      <c r="D138" s="401"/>
      <c r="E138" s="402"/>
      <c r="F138" s="280" t="str">
        <f t="shared" si="8"/>
        <v xml:space="preserve"> </v>
      </c>
      <c r="G138" s="403"/>
      <c r="H138" s="282" t="str">
        <f t="shared" si="9"/>
        <v xml:space="preserve"> </v>
      </c>
      <c r="I138" s="283" t="str">
        <f t="shared" si="10"/>
        <v xml:space="preserve"> </v>
      </c>
      <c r="J138" s="284" t="str">
        <f t="shared" si="14"/>
        <v xml:space="preserve"> </v>
      </c>
      <c r="K138" s="285" t="str">
        <f t="shared" si="11"/>
        <v xml:space="preserve"> </v>
      </c>
      <c r="L138" s="286" t="str">
        <f t="shared" si="13"/>
        <v xml:space="preserve"> </v>
      </c>
      <c r="M138" s="1054"/>
      <c r="N138" s="287">
        <f t="shared" si="12"/>
        <v>0</v>
      </c>
      <c r="O138" s="80"/>
    </row>
    <row r="139" spans="1:15" ht="14.15" customHeight="1">
      <c r="A139" s="80"/>
      <c r="B139" s="288"/>
      <c r="C139" s="279" t="s">
        <v>318</v>
      </c>
      <c r="D139" s="401"/>
      <c r="E139" s="402"/>
      <c r="F139" s="280" t="str">
        <f t="shared" si="8"/>
        <v xml:space="preserve"> </v>
      </c>
      <c r="G139" s="403"/>
      <c r="H139" s="282" t="str">
        <f t="shared" si="9"/>
        <v xml:space="preserve"> </v>
      </c>
      <c r="I139" s="283" t="str">
        <f t="shared" si="10"/>
        <v xml:space="preserve"> </v>
      </c>
      <c r="J139" s="284" t="str">
        <f t="shared" si="14"/>
        <v xml:space="preserve"> </v>
      </c>
      <c r="K139" s="285" t="str">
        <f t="shared" si="11"/>
        <v xml:space="preserve"> </v>
      </c>
      <c r="L139" s="286" t="str">
        <f t="shared" si="13"/>
        <v xml:space="preserve"> </v>
      </c>
      <c r="M139" s="1054"/>
      <c r="N139" s="287">
        <f t="shared" si="12"/>
        <v>0</v>
      </c>
      <c r="O139" s="80"/>
    </row>
    <row r="140" spans="1:15" ht="14.15" customHeight="1">
      <c r="A140" s="80"/>
      <c r="B140" s="288"/>
      <c r="C140" s="279" t="s">
        <v>319</v>
      </c>
      <c r="D140" s="401"/>
      <c r="E140" s="402"/>
      <c r="F140" s="280" t="str">
        <f t="shared" si="8"/>
        <v xml:space="preserve"> </v>
      </c>
      <c r="G140" s="403"/>
      <c r="H140" s="282" t="str">
        <f t="shared" si="9"/>
        <v xml:space="preserve"> </v>
      </c>
      <c r="I140" s="283" t="str">
        <f t="shared" si="10"/>
        <v xml:space="preserve"> </v>
      </c>
      <c r="J140" s="284" t="str">
        <f t="shared" si="14"/>
        <v xml:space="preserve"> </v>
      </c>
      <c r="K140" s="285" t="str">
        <f t="shared" si="11"/>
        <v xml:space="preserve"> </v>
      </c>
      <c r="L140" s="286" t="str">
        <f t="shared" si="13"/>
        <v xml:space="preserve"> </v>
      </c>
      <c r="M140" s="1054"/>
      <c r="N140" s="287">
        <f t="shared" si="12"/>
        <v>0</v>
      </c>
      <c r="O140" s="80"/>
    </row>
    <row r="141" spans="1:15" ht="14.15" customHeight="1">
      <c r="A141" s="80"/>
      <c r="B141" s="288"/>
      <c r="C141" s="279" t="s">
        <v>320</v>
      </c>
      <c r="D141" s="401"/>
      <c r="E141" s="402"/>
      <c r="F141" s="280" t="str">
        <f t="shared" si="8"/>
        <v xml:space="preserve"> </v>
      </c>
      <c r="G141" s="403"/>
      <c r="H141" s="282" t="str">
        <f t="shared" si="9"/>
        <v xml:space="preserve"> </v>
      </c>
      <c r="I141" s="283" t="str">
        <f t="shared" si="10"/>
        <v xml:space="preserve"> </v>
      </c>
      <c r="J141" s="284" t="str">
        <f t="shared" si="14"/>
        <v xml:space="preserve"> </v>
      </c>
      <c r="K141" s="285" t="str">
        <f t="shared" si="11"/>
        <v xml:space="preserve"> </v>
      </c>
      <c r="L141" s="286" t="str">
        <f t="shared" si="13"/>
        <v xml:space="preserve"> </v>
      </c>
      <c r="M141" s="1054"/>
      <c r="N141" s="287">
        <f t="shared" si="12"/>
        <v>0</v>
      </c>
      <c r="O141" s="80"/>
    </row>
    <row r="142" spans="1:15" ht="14.15" customHeight="1">
      <c r="A142" s="80"/>
      <c r="B142" s="289"/>
      <c r="C142" s="279" t="s">
        <v>321</v>
      </c>
      <c r="D142" s="401"/>
      <c r="E142" s="402"/>
      <c r="F142" s="280" t="str">
        <f t="shared" si="8"/>
        <v xml:space="preserve"> </v>
      </c>
      <c r="G142" s="403"/>
      <c r="H142" s="282" t="str">
        <f t="shared" si="9"/>
        <v xml:space="preserve"> </v>
      </c>
      <c r="I142" s="283" t="str">
        <f t="shared" si="10"/>
        <v xml:space="preserve"> </v>
      </c>
      <c r="J142" s="284" t="str">
        <f t="shared" si="14"/>
        <v xml:space="preserve"> </v>
      </c>
      <c r="K142" s="285" t="str">
        <f t="shared" si="11"/>
        <v xml:space="preserve"> </v>
      </c>
      <c r="L142" s="286" t="str">
        <f t="shared" si="13"/>
        <v xml:space="preserve"> </v>
      </c>
      <c r="M142" s="1054"/>
      <c r="N142" s="287">
        <f t="shared" si="12"/>
        <v>0</v>
      </c>
      <c r="O142" s="80"/>
    </row>
    <row r="143" spans="1:15" ht="14.15" customHeight="1">
      <c r="A143" s="80"/>
      <c r="B143" s="290"/>
      <c r="C143" s="279" t="s">
        <v>322</v>
      </c>
      <c r="D143" s="401"/>
      <c r="E143" s="402"/>
      <c r="F143" s="280" t="str">
        <f t="shared" si="8"/>
        <v xml:space="preserve"> </v>
      </c>
      <c r="G143" s="403"/>
      <c r="H143" s="282" t="str">
        <f t="shared" si="9"/>
        <v xml:space="preserve"> </v>
      </c>
      <c r="I143" s="283" t="str">
        <f t="shared" si="10"/>
        <v xml:space="preserve"> </v>
      </c>
      <c r="J143" s="284" t="str">
        <f t="shared" si="14"/>
        <v xml:space="preserve"> </v>
      </c>
      <c r="K143" s="285" t="str">
        <f t="shared" si="11"/>
        <v xml:space="preserve"> </v>
      </c>
      <c r="L143" s="286" t="str">
        <f t="shared" si="13"/>
        <v xml:space="preserve"> </v>
      </c>
      <c r="M143" s="1054"/>
      <c r="N143" s="287">
        <f t="shared" si="12"/>
        <v>0</v>
      </c>
      <c r="O143" s="80"/>
    </row>
    <row r="144" spans="1:15" ht="14.15" customHeight="1">
      <c r="A144" s="80"/>
      <c r="B144" s="291"/>
      <c r="C144" s="279" t="s">
        <v>323</v>
      </c>
      <c r="D144" s="401"/>
      <c r="E144" s="402"/>
      <c r="F144" s="280" t="str">
        <f t="shared" si="8"/>
        <v xml:space="preserve"> </v>
      </c>
      <c r="G144" s="403"/>
      <c r="H144" s="282" t="str">
        <f t="shared" si="9"/>
        <v xml:space="preserve"> </v>
      </c>
      <c r="I144" s="283" t="str">
        <f t="shared" si="10"/>
        <v xml:space="preserve"> </v>
      </c>
      <c r="J144" s="284" t="str">
        <f t="shared" si="14"/>
        <v xml:space="preserve"> </v>
      </c>
      <c r="K144" s="285" t="str">
        <f t="shared" si="11"/>
        <v xml:space="preserve"> </v>
      </c>
      <c r="L144" s="286" t="str">
        <f t="shared" si="13"/>
        <v xml:space="preserve"> </v>
      </c>
      <c r="M144" s="1054"/>
      <c r="N144" s="287">
        <f t="shared" si="12"/>
        <v>0</v>
      </c>
      <c r="O144" s="80"/>
    </row>
    <row r="145" spans="1:15" ht="14.15" customHeight="1">
      <c r="A145" s="80"/>
      <c r="B145" s="291"/>
      <c r="C145" s="279" t="s">
        <v>324</v>
      </c>
      <c r="D145" s="401"/>
      <c r="E145" s="402"/>
      <c r="F145" s="280" t="str">
        <f t="shared" si="8"/>
        <v xml:space="preserve"> </v>
      </c>
      <c r="G145" s="403"/>
      <c r="H145" s="282" t="str">
        <f t="shared" si="9"/>
        <v xml:space="preserve"> </v>
      </c>
      <c r="I145" s="283" t="str">
        <f t="shared" si="10"/>
        <v xml:space="preserve"> </v>
      </c>
      <c r="J145" s="284" t="str">
        <f t="shared" si="14"/>
        <v xml:space="preserve"> </v>
      </c>
      <c r="K145" s="285" t="str">
        <f t="shared" si="11"/>
        <v xml:space="preserve"> </v>
      </c>
      <c r="L145" s="286" t="str">
        <f t="shared" si="13"/>
        <v xml:space="preserve"> </v>
      </c>
      <c r="M145" s="1054"/>
      <c r="N145" s="287">
        <f t="shared" si="12"/>
        <v>0</v>
      </c>
      <c r="O145" s="80"/>
    </row>
    <row r="146" spans="1:15" ht="14.15" customHeight="1">
      <c r="A146" s="80"/>
      <c r="B146" s="291"/>
      <c r="C146" s="279" t="s">
        <v>325</v>
      </c>
      <c r="D146" s="401"/>
      <c r="E146" s="402"/>
      <c r="F146" s="280" t="str">
        <f t="shared" si="8"/>
        <v xml:space="preserve"> </v>
      </c>
      <c r="G146" s="403"/>
      <c r="H146" s="282" t="str">
        <f t="shared" si="9"/>
        <v xml:space="preserve"> </v>
      </c>
      <c r="I146" s="283" t="str">
        <f t="shared" si="10"/>
        <v xml:space="preserve"> </v>
      </c>
      <c r="J146" s="284" t="str">
        <f t="shared" si="14"/>
        <v xml:space="preserve"> </v>
      </c>
      <c r="K146" s="285" t="str">
        <f t="shared" si="11"/>
        <v xml:space="preserve"> </v>
      </c>
      <c r="L146" s="286" t="str">
        <f t="shared" si="13"/>
        <v xml:space="preserve"> </v>
      </c>
      <c r="M146" s="1054"/>
      <c r="N146" s="287">
        <f t="shared" si="12"/>
        <v>0</v>
      </c>
      <c r="O146" s="80"/>
    </row>
    <row r="147" spans="1:15" ht="14.15" customHeight="1">
      <c r="A147" s="80"/>
      <c r="B147" s="291"/>
      <c r="C147" s="279" t="s">
        <v>326</v>
      </c>
      <c r="D147" s="401"/>
      <c r="E147" s="402"/>
      <c r="F147" s="280" t="str">
        <f t="shared" si="8"/>
        <v xml:space="preserve"> </v>
      </c>
      <c r="G147" s="403"/>
      <c r="H147" s="282" t="str">
        <f t="shared" si="9"/>
        <v xml:space="preserve"> </v>
      </c>
      <c r="I147" s="283" t="str">
        <f t="shared" si="10"/>
        <v xml:space="preserve"> </v>
      </c>
      <c r="J147" s="284" t="str">
        <f t="shared" si="14"/>
        <v xml:space="preserve"> </v>
      </c>
      <c r="K147" s="285" t="str">
        <f t="shared" si="11"/>
        <v xml:space="preserve"> </v>
      </c>
      <c r="L147" s="286" t="str">
        <f t="shared" si="13"/>
        <v xml:space="preserve"> </v>
      </c>
      <c r="M147" s="1054"/>
      <c r="N147" s="287">
        <f t="shared" si="12"/>
        <v>0</v>
      </c>
      <c r="O147" s="80"/>
    </row>
    <row r="148" spans="1:15" ht="14.15" customHeight="1">
      <c r="A148" s="80"/>
      <c r="B148" s="291"/>
      <c r="C148" s="279" t="s">
        <v>327</v>
      </c>
      <c r="D148" s="401"/>
      <c r="E148" s="402"/>
      <c r="F148" s="280" t="str">
        <f t="shared" si="8"/>
        <v xml:space="preserve"> </v>
      </c>
      <c r="G148" s="403"/>
      <c r="H148" s="282" t="str">
        <f t="shared" si="9"/>
        <v xml:space="preserve"> </v>
      </c>
      <c r="I148" s="283" t="str">
        <f t="shared" si="10"/>
        <v xml:space="preserve"> </v>
      </c>
      <c r="J148" s="284" t="str">
        <f t="shared" si="14"/>
        <v xml:space="preserve"> </v>
      </c>
      <c r="K148" s="285" t="str">
        <f t="shared" si="11"/>
        <v xml:space="preserve"> </v>
      </c>
      <c r="L148" s="286" t="str">
        <f t="shared" si="13"/>
        <v xml:space="preserve"> </v>
      </c>
      <c r="M148" s="1054"/>
      <c r="N148" s="287">
        <f t="shared" si="12"/>
        <v>0</v>
      </c>
      <c r="O148" s="80"/>
    </row>
    <row r="149" spans="1:15" ht="14.15" customHeight="1">
      <c r="A149" s="80"/>
      <c r="B149" s="291"/>
      <c r="C149" s="279" t="s">
        <v>328</v>
      </c>
      <c r="D149" s="401"/>
      <c r="E149" s="402"/>
      <c r="F149" s="280" t="str">
        <f t="shared" si="8"/>
        <v xml:space="preserve"> </v>
      </c>
      <c r="G149" s="403"/>
      <c r="H149" s="282" t="str">
        <f t="shared" si="9"/>
        <v xml:space="preserve"> </v>
      </c>
      <c r="I149" s="283" t="str">
        <f t="shared" si="10"/>
        <v xml:space="preserve"> </v>
      </c>
      <c r="J149" s="284" t="str">
        <f t="shared" si="14"/>
        <v xml:space="preserve"> </v>
      </c>
      <c r="K149" s="285" t="str">
        <f t="shared" si="11"/>
        <v xml:space="preserve"> </v>
      </c>
      <c r="L149" s="286" t="str">
        <f t="shared" si="13"/>
        <v xml:space="preserve"> </v>
      </c>
      <c r="M149" s="1054"/>
      <c r="N149" s="287">
        <f t="shared" si="12"/>
        <v>0</v>
      </c>
      <c r="O149" s="80"/>
    </row>
    <row r="150" spans="1:15" ht="14.15" customHeight="1">
      <c r="A150" s="80"/>
      <c r="B150" s="291"/>
      <c r="C150" s="279" t="s">
        <v>329</v>
      </c>
      <c r="D150" s="401"/>
      <c r="E150" s="402"/>
      <c r="F150" s="280" t="str">
        <f t="shared" si="8"/>
        <v xml:space="preserve"> </v>
      </c>
      <c r="G150" s="403"/>
      <c r="H150" s="282" t="str">
        <f t="shared" si="9"/>
        <v xml:space="preserve"> </v>
      </c>
      <c r="I150" s="283" t="str">
        <f t="shared" si="10"/>
        <v xml:space="preserve"> </v>
      </c>
      <c r="J150" s="284" t="str">
        <f t="shared" si="14"/>
        <v xml:space="preserve"> </v>
      </c>
      <c r="K150" s="285" t="str">
        <f t="shared" si="11"/>
        <v xml:space="preserve"> </v>
      </c>
      <c r="L150" s="286" t="str">
        <f t="shared" si="13"/>
        <v xml:space="preserve"> </v>
      </c>
      <c r="M150" s="1054"/>
      <c r="N150" s="287">
        <f t="shared" si="12"/>
        <v>0</v>
      </c>
      <c r="O150" s="80"/>
    </row>
    <row r="151" spans="1:15" ht="14.15" customHeight="1">
      <c r="A151" s="80"/>
      <c r="B151" s="291"/>
      <c r="C151" s="279" t="s">
        <v>330</v>
      </c>
      <c r="D151" s="401"/>
      <c r="E151" s="402"/>
      <c r="F151" s="280" t="str">
        <f t="shared" si="8"/>
        <v xml:space="preserve"> </v>
      </c>
      <c r="G151" s="403"/>
      <c r="H151" s="282" t="str">
        <f t="shared" si="9"/>
        <v xml:space="preserve"> </v>
      </c>
      <c r="I151" s="283" t="str">
        <f t="shared" si="10"/>
        <v xml:space="preserve"> </v>
      </c>
      <c r="J151" s="284" t="str">
        <f t="shared" si="14"/>
        <v xml:space="preserve"> </v>
      </c>
      <c r="K151" s="285" t="str">
        <f t="shared" si="11"/>
        <v xml:space="preserve"> </v>
      </c>
      <c r="L151" s="286" t="str">
        <f t="shared" si="13"/>
        <v xml:space="preserve"> </v>
      </c>
      <c r="M151" s="1054"/>
      <c r="N151" s="287">
        <f t="shared" si="12"/>
        <v>0</v>
      </c>
      <c r="O151" s="80"/>
    </row>
    <row r="152" spans="1:15" ht="14.15" customHeight="1">
      <c r="A152" s="80"/>
      <c r="B152" s="1651" t="str">
        <f>IF(ISBLANK(H7)," ",H7)</f>
        <v xml:space="preserve"> </v>
      </c>
      <c r="C152" s="279" t="s">
        <v>331</v>
      </c>
      <c r="D152" s="401"/>
      <c r="E152" s="402"/>
      <c r="F152" s="280" t="str">
        <f t="shared" si="8"/>
        <v xml:space="preserve"> </v>
      </c>
      <c r="G152" s="403"/>
      <c r="H152" s="282" t="str">
        <f t="shared" si="9"/>
        <v xml:space="preserve"> </v>
      </c>
      <c r="I152" s="283" t="str">
        <f t="shared" si="10"/>
        <v xml:space="preserve"> </v>
      </c>
      <c r="J152" s="284" t="str">
        <f t="shared" si="14"/>
        <v xml:space="preserve"> </v>
      </c>
      <c r="K152" s="285" t="str">
        <f t="shared" si="11"/>
        <v xml:space="preserve"> </v>
      </c>
      <c r="L152" s="286" t="str">
        <f t="shared" si="13"/>
        <v xml:space="preserve"> </v>
      </c>
      <c r="M152" s="1054"/>
      <c r="N152" s="287">
        <f t="shared" si="12"/>
        <v>0</v>
      </c>
      <c r="O152" s="80"/>
    </row>
    <row r="153" spans="1:15" ht="14.15" customHeight="1">
      <c r="A153" s="80"/>
      <c r="B153" s="1651"/>
      <c r="C153" s="279" t="s">
        <v>332</v>
      </c>
      <c r="D153" s="401"/>
      <c r="E153" s="402"/>
      <c r="F153" s="280" t="str">
        <f t="shared" si="8"/>
        <v xml:space="preserve"> </v>
      </c>
      <c r="G153" s="403"/>
      <c r="H153" s="282" t="str">
        <f t="shared" si="9"/>
        <v xml:space="preserve"> </v>
      </c>
      <c r="I153" s="283" t="str">
        <f t="shared" si="10"/>
        <v xml:space="preserve"> </v>
      </c>
      <c r="J153" s="284" t="str">
        <f t="shared" si="14"/>
        <v xml:space="preserve"> </v>
      </c>
      <c r="K153" s="285" t="str">
        <f t="shared" si="11"/>
        <v xml:space="preserve"> </v>
      </c>
      <c r="L153" s="286" t="str">
        <f t="shared" si="13"/>
        <v xml:space="preserve"> </v>
      </c>
      <c r="M153" s="1054"/>
      <c r="N153" s="287">
        <f t="shared" si="12"/>
        <v>0</v>
      </c>
      <c r="O153" s="80"/>
    </row>
    <row r="154" spans="1:15" ht="14.15" customHeight="1">
      <c r="A154" s="80"/>
      <c r="B154" s="1651"/>
      <c r="C154" s="279" t="s">
        <v>333</v>
      </c>
      <c r="D154" s="401"/>
      <c r="E154" s="402"/>
      <c r="F154" s="280" t="str">
        <f t="shared" si="8"/>
        <v xml:space="preserve"> </v>
      </c>
      <c r="G154" s="403"/>
      <c r="H154" s="282" t="str">
        <f t="shared" si="9"/>
        <v xml:space="preserve"> </v>
      </c>
      <c r="I154" s="283" t="str">
        <f t="shared" si="10"/>
        <v xml:space="preserve"> </v>
      </c>
      <c r="J154" s="284" t="str">
        <f t="shared" si="14"/>
        <v xml:space="preserve"> </v>
      </c>
      <c r="K154" s="285" t="str">
        <f t="shared" si="11"/>
        <v xml:space="preserve"> </v>
      </c>
      <c r="L154" s="286" t="str">
        <f t="shared" si="13"/>
        <v xml:space="preserve"> </v>
      </c>
      <c r="M154" s="1054"/>
      <c r="N154" s="287">
        <f t="shared" si="12"/>
        <v>0</v>
      </c>
      <c r="O154" s="80"/>
    </row>
    <row r="155" spans="1:15" ht="14.15" customHeight="1">
      <c r="A155" s="80"/>
      <c r="B155" s="1651"/>
      <c r="C155" s="279" t="s">
        <v>334</v>
      </c>
      <c r="D155" s="401"/>
      <c r="E155" s="402"/>
      <c r="F155" s="280" t="str">
        <f t="shared" si="8"/>
        <v xml:space="preserve"> </v>
      </c>
      <c r="G155" s="403"/>
      <c r="H155" s="282" t="str">
        <f t="shared" si="9"/>
        <v xml:space="preserve"> </v>
      </c>
      <c r="I155" s="283" t="str">
        <f t="shared" si="10"/>
        <v xml:space="preserve"> </v>
      </c>
      <c r="J155" s="284" t="str">
        <f t="shared" si="14"/>
        <v xml:space="preserve"> </v>
      </c>
      <c r="K155" s="285" t="str">
        <f t="shared" si="11"/>
        <v xml:space="preserve"> </v>
      </c>
      <c r="L155" s="286" t="str">
        <f t="shared" si="13"/>
        <v xml:space="preserve"> </v>
      </c>
      <c r="M155" s="1054"/>
      <c r="N155" s="287">
        <f t="shared" si="12"/>
        <v>0</v>
      </c>
      <c r="O155" s="80"/>
    </row>
    <row r="156" spans="1:15" ht="14.15" customHeight="1">
      <c r="A156" s="80"/>
      <c r="B156" s="1670" t="s">
        <v>67</v>
      </c>
      <c r="C156" s="279" t="s">
        <v>335</v>
      </c>
      <c r="D156" s="401"/>
      <c r="E156" s="402"/>
      <c r="F156" s="280" t="str">
        <f t="shared" si="8"/>
        <v xml:space="preserve"> </v>
      </c>
      <c r="G156" s="403"/>
      <c r="H156" s="282" t="str">
        <f t="shared" si="9"/>
        <v xml:space="preserve"> </v>
      </c>
      <c r="I156" s="283" t="str">
        <f t="shared" si="10"/>
        <v xml:space="preserve"> </v>
      </c>
      <c r="J156" s="284" t="str">
        <f t="shared" si="14"/>
        <v xml:space="preserve"> </v>
      </c>
      <c r="K156" s="285" t="str">
        <f t="shared" si="11"/>
        <v xml:space="preserve"> </v>
      </c>
      <c r="L156" s="286" t="str">
        <f t="shared" si="13"/>
        <v xml:space="preserve"> </v>
      </c>
      <c r="M156" s="1054"/>
      <c r="N156" s="287">
        <f t="shared" si="12"/>
        <v>0</v>
      </c>
      <c r="O156" s="80"/>
    </row>
    <row r="157" spans="1:15" ht="14.15" customHeight="1">
      <c r="A157" s="80"/>
      <c r="B157" s="1670"/>
      <c r="C157" s="279" t="s">
        <v>336</v>
      </c>
      <c r="D157" s="401"/>
      <c r="E157" s="402"/>
      <c r="F157" s="280" t="str">
        <f t="shared" si="8"/>
        <v xml:space="preserve"> </v>
      </c>
      <c r="G157" s="403"/>
      <c r="H157" s="282" t="str">
        <f t="shared" si="9"/>
        <v xml:space="preserve"> </v>
      </c>
      <c r="I157" s="283" t="str">
        <f t="shared" si="10"/>
        <v xml:space="preserve"> </v>
      </c>
      <c r="J157" s="284" t="str">
        <f t="shared" si="14"/>
        <v xml:space="preserve"> </v>
      </c>
      <c r="K157" s="285" t="str">
        <f t="shared" si="11"/>
        <v xml:space="preserve"> </v>
      </c>
      <c r="L157" s="286" t="str">
        <f t="shared" si="13"/>
        <v xml:space="preserve"> </v>
      </c>
      <c r="M157" s="1054"/>
      <c r="N157" s="287">
        <f t="shared" si="12"/>
        <v>0</v>
      </c>
      <c r="O157" s="80"/>
    </row>
    <row r="158" spans="1:15" ht="14.15" customHeight="1">
      <c r="A158" s="80"/>
      <c r="B158" s="1670"/>
      <c r="C158" s="279" t="s">
        <v>337</v>
      </c>
      <c r="D158" s="401"/>
      <c r="E158" s="402"/>
      <c r="F158" s="280" t="str">
        <f t="shared" si="8"/>
        <v xml:space="preserve"> </v>
      </c>
      <c r="G158" s="403"/>
      <c r="H158" s="282" t="str">
        <f t="shared" si="9"/>
        <v xml:space="preserve"> </v>
      </c>
      <c r="I158" s="283" t="str">
        <f t="shared" si="10"/>
        <v xml:space="preserve"> </v>
      </c>
      <c r="J158" s="284" t="str">
        <f t="shared" si="14"/>
        <v xml:space="preserve"> </v>
      </c>
      <c r="K158" s="285" t="str">
        <f t="shared" si="11"/>
        <v xml:space="preserve"> </v>
      </c>
      <c r="L158" s="286" t="str">
        <f t="shared" si="13"/>
        <v xml:space="preserve"> </v>
      </c>
      <c r="M158" s="1054"/>
      <c r="N158" s="287">
        <f t="shared" si="12"/>
        <v>0</v>
      </c>
      <c r="O158" s="80"/>
    </row>
    <row r="159" spans="1:15" ht="14.15" customHeight="1">
      <c r="A159" s="80"/>
      <c r="B159" s="1670"/>
      <c r="C159" s="279" t="s">
        <v>338</v>
      </c>
      <c r="D159" s="401"/>
      <c r="E159" s="402"/>
      <c r="F159" s="280" t="str">
        <f t="shared" si="8"/>
        <v xml:space="preserve"> </v>
      </c>
      <c r="G159" s="403"/>
      <c r="H159" s="282" t="str">
        <f t="shared" si="9"/>
        <v xml:space="preserve"> </v>
      </c>
      <c r="I159" s="283" t="str">
        <f t="shared" si="10"/>
        <v xml:space="preserve"> </v>
      </c>
      <c r="J159" s="284" t="str">
        <f t="shared" si="14"/>
        <v xml:space="preserve"> </v>
      </c>
      <c r="K159" s="285" t="str">
        <f t="shared" si="11"/>
        <v xml:space="preserve"> </v>
      </c>
      <c r="L159" s="286" t="str">
        <f t="shared" si="13"/>
        <v xml:space="preserve"> </v>
      </c>
      <c r="M159" s="1054"/>
      <c r="N159" s="287">
        <f t="shared" si="12"/>
        <v>0</v>
      </c>
      <c r="O159" s="80"/>
    </row>
    <row r="160" spans="1:15" ht="14.15" customHeight="1">
      <c r="A160" s="80"/>
      <c r="B160" s="1670"/>
      <c r="C160" s="279" t="s">
        <v>339</v>
      </c>
      <c r="D160" s="401"/>
      <c r="E160" s="402"/>
      <c r="F160" s="280" t="str">
        <f t="shared" si="8"/>
        <v xml:space="preserve"> </v>
      </c>
      <c r="G160" s="403"/>
      <c r="H160" s="282" t="str">
        <f t="shared" si="9"/>
        <v xml:space="preserve"> </v>
      </c>
      <c r="I160" s="283" t="str">
        <f t="shared" si="10"/>
        <v xml:space="preserve"> </v>
      </c>
      <c r="J160" s="284" t="str">
        <f t="shared" si="14"/>
        <v xml:space="preserve"> </v>
      </c>
      <c r="K160" s="285" t="str">
        <f t="shared" si="11"/>
        <v xml:space="preserve"> </v>
      </c>
      <c r="L160" s="286" t="str">
        <f t="shared" si="13"/>
        <v xml:space="preserve"> </v>
      </c>
      <c r="M160" s="1054"/>
      <c r="N160" s="287">
        <f t="shared" si="12"/>
        <v>0</v>
      </c>
      <c r="O160" s="80"/>
    </row>
    <row r="161" spans="1:15" ht="14.15" customHeight="1">
      <c r="A161" s="80"/>
      <c r="B161" s="291"/>
      <c r="C161" s="279" t="s">
        <v>340</v>
      </c>
      <c r="D161" s="401"/>
      <c r="E161" s="402"/>
      <c r="F161" s="280" t="str">
        <f t="shared" si="8"/>
        <v xml:space="preserve"> </v>
      </c>
      <c r="G161" s="403"/>
      <c r="H161" s="282" t="str">
        <f t="shared" si="9"/>
        <v xml:space="preserve"> </v>
      </c>
      <c r="I161" s="283" t="str">
        <f t="shared" si="10"/>
        <v xml:space="preserve"> </v>
      </c>
      <c r="J161" s="284" t="str">
        <f t="shared" si="14"/>
        <v xml:space="preserve"> </v>
      </c>
      <c r="K161" s="285" t="str">
        <f t="shared" si="11"/>
        <v xml:space="preserve"> </v>
      </c>
      <c r="L161" s="286" t="str">
        <f t="shared" si="13"/>
        <v xml:space="preserve"> </v>
      </c>
      <c r="M161" s="1054"/>
      <c r="N161" s="287">
        <f t="shared" si="12"/>
        <v>0</v>
      </c>
      <c r="O161" s="80"/>
    </row>
    <row r="162" spans="1:15" ht="14.15" customHeight="1">
      <c r="A162" s="80"/>
      <c r="B162" s="291"/>
      <c r="C162" s="279" t="s">
        <v>341</v>
      </c>
      <c r="D162" s="401"/>
      <c r="E162" s="402"/>
      <c r="F162" s="280" t="str">
        <f t="shared" si="8"/>
        <v xml:space="preserve"> </v>
      </c>
      <c r="G162" s="403"/>
      <c r="H162" s="282" t="str">
        <f t="shared" si="9"/>
        <v xml:space="preserve"> </v>
      </c>
      <c r="I162" s="283" t="str">
        <f t="shared" si="10"/>
        <v xml:space="preserve"> </v>
      </c>
      <c r="J162" s="284" t="str">
        <f t="shared" si="14"/>
        <v xml:space="preserve"> </v>
      </c>
      <c r="K162" s="285" t="str">
        <f t="shared" si="11"/>
        <v xml:space="preserve"> </v>
      </c>
      <c r="L162" s="286" t="str">
        <f t="shared" si="13"/>
        <v xml:space="preserve"> </v>
      </c>
      <c r="M162" s="1054"/>
      <c r="N162" s="287">
        <f t="shared" si="12"/>
        <v>0</v>
      </c>
      <c r="O162" s="80"/>
    </row>
    <row r="163" spans="1:15" ht="14.15" customHeight="1">
      <c r="A163" s="80"/>
      <c r="B163" s="291"/>
      <c r="C163" s="279" t="s">
        <v>342</v>
      </c>
      <c r="D163" s="401"/>
      <c r="E163" s="402"/>
      <c r="F163" s="280" t="str">
        <f t="shared" si="8"/>
        <v xml:space="preserve"> </v>
      </c>
      <c r="G163" s="403"/>
      <c r="H163" s="282" t="str">
        <f t="shared" si="9"/>
        <v xml:space="preserve"> </v>
      </c>
      <c r="I163" s="283" t="str">
        <f t="shared" si="10"/>
        <v xml:space="preserve"> </v>
      </c>
      <c r="J163" s="284" t="str">
        <f t="shared" si="14"/>
        <v xml:space="preserve"> </v>
      </c>
      <c r="K163" s="285" t="str">
        <f t="shared" si="11"/>
        <v xml:space="preserve"> </v>
      </c>
      <c r="L163" s="286" t="str">
        <f t="shared" si="13"/>
        <v xml:space="preserve"> </v>
      </c>
      <c r="M163" s="1054"/>
      <c r="N163" s="287">
        <f t="shared" si="12"/>
        <v>0</v>
      </c>
      <c r="O163" s="80"/>
    </row>
    <row r="164" spans="1:15" ht="14.15" customHeight="1">
      <c r="A164" s="80"/>
      <c r="B164" s="291"/>
      <c r="C164" s="279" t="s">
        <v>343</v>
      </c>
      <c r="D164" s="401"/>
      <c r="E164" s="402"/>
      <c r="F164" s="280" t="str">
        <f t="shared" si="8"/>
        <v xml:space="preserve"> </v>
      </c>
      <c r="G164" s="403"/>
      <c r="H164" s="282" t="str">
        <f t="shared" si="9"/>
        <v xml:space="preserve"> </v>
      </c>
      <c r="I164" s="283" t="str">
        <f t="shared" si="10"/>
        <v xml:space="preserve"> </v>
      </c>
      <c r="J164" s="284" t="str">
        <f t="shared" si="14"/>
        <v xml:space="preserve"> </v>
      </c>
      <c r="K164" s="285" t="str">
        <f t="shared" si="11"/>
        <v xml:space="preserve"> </v>
      </c>
      <c r="L164" s="286" t="str">
        <f t="shared" si="13"/>
        <v xml:space="preserve"> </v>
      </c>
      <c r="M164" s="1054"/>
      <c r="N164" s="287">
        <f t="shared" si="12"/>
        <v>0</v>
      </c>
      <c r="O164" s="80"/>
    </row>
    <row r="165" spans="1:15" ht="14.15" customHeight="1">
      <c r="A165" s="80"/>
      <c r="B165" s="291"/>
      <c r="C165" s="279" t="s">
        <v>344</v>
      </c>
      <c r="D165" s="401"/>
      <c r="E165" s="402"/>
      <c r="F165" s="280" t="str">
        <f t="shared" si="8"/>
        <v xml:space="preserve"> </v>
      </c>
      <c r="G165" s="403"/>
      <c r="H165" s="282" t="str">
        <f t="shared" si="9"/>
        <v xml:space="preserve"> </v>
      </c>
      <c r="I165" s="283" t="str">
        <f t="shared" si="10"/>
        <v xml:space="preserve"> </v>
      </c>
      <c r="J165" s="284" t="str">
        <f t="shared" si="14"/>
        <v xml:space="preserve"> </v>
      </c>
      <c r="K165" s="285" t="str">
        <f t="shared" si="11"/>
        <v xml:space="preserve"> </v>
      </c>
      <c r="L165" s="286" t="str">
        <f t="shared" si="13"/>
        <v xml:space="preserve"> </v>
      </c>
      <c r="M165" s="1054"/>
      <c r="N165" s="287">
        <f t="shared" si="12"/>
        <v>0</v>
      </c>
      <c r="O165" s="80"/>
    </row>
    <row r="166" spans="1:15" ht="14.15" customHeight="1">
      <c r="A166" s="80"/>
      <c r="B166" s="291"/>
      <c r="C166" s="279" t="s">
        <v>345</v>
      </c>
      <c r="D166" s="401"/>
      <c r="E166" s="402"/>
      <c r="F166" s="280" t="str">
        <f t="shared" si="8"/>
        <v xml:space="preserve"> </v>
      </c>
      <c r="G166" s="403"/>
      <c r="H166" s="282" t="str">
        <f t="shared" si="9"/>
        <v xml:space="preserve"> </v>
      </c>
      <c r="I166" s="283" t="str">
        <f t="shared" si="10"/>
        <v xml:space="preserve"> </v>
      </c>
      <c r="J166" s="284" t="str">
        <f t="shared" si="14"/>
        <v xml:space="preserve"> </v>
      </c>
      <c r="K166" s="285" t="str">
        <f t="shared" si="11"/>
        <v xml:space="preserve"> </v>
      </c>
      <c r="L166" s="286" t="str">
        <f t="shared" si="13"/>
        <v xml:space="preserve"> </v>
      </c>
      <c r="M166" s="1054"/>
      <c r="N166" s="287">
        <f t="shared" si="12"/>
        <v>0</v>
      </c>
      <c r="O166" s="80"/>
    </row>
    <row r="167" spans="1:15" ht="14.15" customHeight="1">
      <c r="A167" s="80"/>
      <c r="B167" s="291"/>
      <c r="C167" s="279" t="s">
        <v>346</v>
      </c>
      <c r="D167" s="401"/>
      <c r="E167" s="402"/>
      <c r="F167" s="280" t="str">
        <f t="shared" si="8"/>
        <v xml:space="preserve"> </v>
      </c>
      <c r="G167" s="403"/>
      <c r="H167" s="282" t="str">
        <f t="shared" si="9"/>
        <v xml:space="preserve"> </v>
      </c>
      <c r="I167" s="283" t="str">
        <f t="shared" si="10"/>
        <v xml:space="preserve"> </v>
      </c>
      <c r="J167" s="284" t="str">
        <f t="shared" si="14"/>
        <v xml:space="preserve"> </v>
      </c>
      <c r="K167" s="285" t="str">
        <f t="shared" si="11"/>
        <v xml:space="preserve"> </v>
      </c>
      <c r="L167" s="286" t="str">
        <f t="shared" si="13"/>
        <v xml:space="preserve"> </v>
      </c>
      <c r="M167" s="1054"/>
      <c r="N167" s="287">
        <f t="shared" si="12"/>
        <v>0</v>
      </c>
      <c r="O167" s="80"/>
    </row>
    <row r="168" spans="1:15" ht="14.15" customHeight="1">
      <c r="A168" s="80"/>
      <c r="B168" s="291"/>
      <c r="C168" s="279" t="s">
        <v>347</v>
      </c>
      <c r="D168" s="401"/>
      <c r="E168" s="402"/>
      <c r="F168" s="280" t="str">
        <f t="shared" si="8"/>
        <v xml:space="preserve"> </v>
      </c>
      <c r="G168" s="403"/>
      <c r="H168" s="282" t="str">
        <f t="shared" si="9"/>
        <v xml:space="preserve"> </v>
      </c>
      <c r="I168" s="283" t="str">
        <f t="shared" si="10"/>
        <v xml:space="preserve"> </v>
      </c>
      <c r="J168" s="284" t="str">
        <f t="shared" si="14"/>
        <v xml:space="preserve"> </v>
      </c>
      <c r="K168" s="285" t="str">
        <f t="shared" si="11"/>
        <v xml:space="preserve"> </v>
      </c>
      <c r="L168" s="286" t="str">
        <f t="shared" si="13"/>
        <v xml:space="preserve"> </v>
      </c>
      <c r="M168" s="1054"/>
      <c r="N168" s="287">
        <f t="shared" si="12"/>
        <v>0</v>
      </c>
      <c r="O168" s="80"/>
    </row>
    <row r="169" spans="1:15" ht="14.15" customHeight="1">
      <c r="A169" s="80"/>
      <c r="B169" s="291"/>
      <c r="C169" s="279" t="s">
        <v>348</v>
      </c>
      <c r="D169" s="401"/>
      <c r="E169" s="402"/>
      <c r="F169" s="280" t="str">
        <f t="shared" si="8"/>
        <v xml:space="preserve"> </v>
      </c>
      <c r="G169" s="403"/>
      <c r="H169" s="282" t="str">
        <f t="shared" si="9"/>
        <v xml:space="preserve"> </v>
      </c>
      <c r="I169" s="283" t="str">
        <f t="shared" si="10"/>
        <v xml:space="preserve"> </v>
      </c>
      <c r="J169" s="284" t="str">
        <f t="shared" si="14"/>
        <v xml:space="preserve"> </v>
      </c>
      <c r="K169" s="285" t="str">
        <f t="shared" si="11"/>
        <v xml:space="preserve"> </v>
      </c>
      <c r="L169" s="286" t="str">
        <f t="shared" si="13"/>
        <v xml:space="preserve"> </v>
      </c>
      <c r="M169" s="1054"/>
      <c r="N169" s="287">
        <f t="shared" si="12"/>
        <v>0</v>
      </c>
      <c r="O169" s="80"/>
    </row>
    <row r="170" spans="1:15" ht="14.15" customHeight="1">
      <c r="A170" s="80"/>
      <c r="B170" s="291"/>
      <c r="C170" s="279" t="s">
        <v>349</v>
      </c>
      <c r="D170" s="401"/>
      <c r="E170" s="402"/>
      <c r="F170" s="280" t="str">
        <f t="shared" si="8"/>
        <v xml:space="preserve"> </v>
      </c>
      <c r="G170" s="403"/>
      <c r="H170" s="282" t="str">
        <f t="shared" si="9"/>
        <v xml:space="preserve"> </v>
      </c>
      <c r="I170" s="283" t="str">
        <f t="shared" si="10"/>
        <v xml:space="preserve"> </v>
      </c>
      <c r="J170" s="284" t="str">
        <f t="shared" si="14"/>
        <v xml:space="preserve"> </v>
      </c>
      <c r="K170" s="285" t="str">
        <f t="shared" si="11"/>
        <v xml:space="preserve"> </v>
      </c>
      <c r="L170" s="286" t="str">
        <f t="shared" si="13"/>
        <v xml:space="preserve"> </v>
      </c>
      <c r="M170" s="1054"/>
      <c r="N170" s="287">
        <f t="shared" si="12"/>
        <v>0</v>
      </c>
      <c r="O170" s="80"/>
    </row>
    <row r="171" spans="1:15" ht="14.15" customHeight="1">
      <c r="A171" s="80"/>
      <c r="B171" s="291"/>
      <c r="C171" s="279" t="s">
        <v>350</v>
      </c>
      <c r="D171" s="401"/>
      <c r="E171" s="402"/>
      <c r="F171" s="280" t="str">
        <f t="shared" si="8"/>
        <v xml:space="preserve"> </v>
      </c>
      <c r="G171" s="403"/>
      <c r="H171" s="282" t="str">
        <f t="shared" si="9"/>
        <v xml:space="preserve"> </v>
      </c>
      <c r="I171" s="283" t="str">
        <f t="shared" si="10"/>
        <v xml:space="preserve"> </v>
      </c>
      <c r="J171" s="284" t="str">
        <f t="shared" si="14"/>
        <v xml:space="preserve"> </v>
      </c>
      <c r="K171" s="285" t="str">
        <f t="shared" si="11"/>
        <v xml:space="preserve"> </v>
      </c>
      <c r="L171" s="286" t="str">
        <f t="shared" si="13"/>
        <v xml:space="preserve"> </v>
      </c>
      <c r="M171" s="1054"/>
      <c r="N171" s="287">
        <f t="shared" si="12"/>
        <v>0</v>
      </c>
      <c r="O171" s="80"/>
    </row>
    <row r="172" spans="1:15" ht="14.15" customHeight="1">
      <c r="A172" s="80"/>
      <c r="B172" s="292"/>
      <c r="C172" s="279" t="s">
        <v>351</v>
      </c>
      <c r="D172" s="401"/>
      <c r="E172" s="402"/>
      <c r="F172" s="280" t="str">
        <f t="shared" si="8"/>
        <v xml:space="preserve"> </v>
      </c>
      <c r="G172" s="403"/>
      <c r="H172" s="282" t="str">
        <f t="shared" si="9"/>
        <v xml:space="preserve"> </v>
      </c>
      <c r="I172" s="283" t="str">
        <f t="shared" si="10"/>
        <v xml:space="preserve"> </v>
      </c>
      <c r="J172" s="284" t="str">
        <f t="shared" si="14"/>
        <v xml:space="preserve"> </v>
      </c>
      <c r="K172" s="285" t="str">
        <f t="shared" si="11"/>
        <v xml:space="preserve"> </v>
      </c>
      <c r="L172" s="286" t="str">
        <f t="shared" si="13"/>
        <v xml:space="preserve"> </v>
      </c>
      <c r="M172" s="1054"/>
      <c r="N172" s="287">
        <f t="shared" si="12"/>
        <v>0</v>
      </c>
      <c r="O172" s="80"/>
    </row>
    <row r="173" spans="1:15" ht="14.15" customHeight="1">
      <c r="A173" s="80"/>
      <c r="B173" s="290"/>
      <c r="C173" s="279" t="s">
        <v>352</v>
      </c>
      <c r="D173" s="401"/>
      <c r="E173" s="402"/>
      <c r="F173" s="280" t="str">
        <f t="shared" si="8"/>
        <v xml:space="preserve"> </v>
      </c>
      <c r="G173" s="403"/>
      <c r="H173" s="282" t="str">
        <f t="shared" si="9"/>
        <v xml:space="preserve"> </v>
      </c>
      <c r="I173" s="283" t="str">
        <f t="shared" si="10"/>
        <v xml:space="preserve"> </v>
      </c>
      <c r="J173" s="284" t="str">
        <f t="shared" si="14"/>
        <v xml:space="preserve"> </v>
      </c>
      <c r="K173" s="285" t="str">
        <f t="shared" si="11"/>
        <v xml:space="preserve"> </v>
      </c>
      <c r="L173" s="286" t="str">
        <f t="shared" si="13"/>
        <v xml:space="preserve"> </v>
      </c>
      <c r="M173" s="1054"/>
      <c r="N173" s="287">
        <f t="shared" si="12"/>
        <v>0</v>
      </c>
      <c r="O173" s="80"/>
    </row>
    <row r="174" spans="1:15" ht="14.15" customHeight="1">
      <c r="A174" s="80"/>
      <c r="B174" s="291"/>
      <c r="C174" s="279" t="s">
        <v>353</v>
      </c>
      <c r="D174" s="401"/>
      <c r="E174" s="402"/>
      <c r="F174" s="280" t="str">
        <f t="shared" si="8"/>
        <v xml:space="preserve"> </v>
      </c>
      <c r="G174" s="403"/>
      <c r="H174" s="282" t="str">
        <f t="shared" si="9"/>
        <v xml:space="preserve"> </v>
      </c>
      <c r="I174" s="283" t="str">
        <f t="shared" si="10"/>
        <v xml:space="preserve"> </v>
      </c>
      <c r="J174" s="284" t="str">
        <f t="shared" si="14"/>
        <v xml:space="preserve"> </v>
      </c>
      <c r="K174" s="285" t="str">
        <f t="shared" si="11"/>
        <v xml:space="preserve"> </v>
      </c>
      <c r="L174" s="286" t="str">
        <f t="shared" si="13"/>
        <v xml:space="preserve"> </v>
      </c>
      <c r="M174" s="1054"/>
      <c r="N174" s="287">
        <f t="shared" si="12"/>
        <v>0</v>
      </c>
      <c r="O174" s="80"/>
    </row>
    <row r="175" spans="1:15" ht="14.15" customHeight="1">
      <c r="A175" s="80"/>
      <c r="B175" s="291"/>
      <c r="C175" s="279" t="s">
        <v>354</v>
      </c>
      <c r="D175" s="401"/>
      <c r="E175" s="402"/>
      <c r="F175" s="280" t="str">
        <f t="shared" si="8"/>
        <v xml:space="preserve"> </v>
      </c>
      <c r="G175" s="403"/>
      <c r="H175" s="282" t="str">
        <f t="shared" si="9"/>
        <v xml:space="preserve"> </v>
      </c>
      <c r="I175" s="283" t="str">
        <f t="shared" si="10"/>
        <v xml:space="preserve"> </v>
      </c>
      <c r="J175" s="284" t="str">
        <f t="shared" si="14"/>
        <v xml:space="preserve"> </v>
      </c>
      <c r="K175" s="285" t="str">
        <f t="shared" si="11"/>
        <v xml:space="preserve"> </v>
      </c>
      <c r="L175" s="286" t="str">
        <f t="shared" si="13"/>
        <v xml:space="preserve"> </v>
      </c>
      <c r="M175" s="1054"/>
      <c r="N175" s="287">
        <f t="shared" si="12"/>
        <v>0</v>
      </c>
      <c r="O175" s="80"/>
    </row>
    <row r="176" spans="1:15" ht="14.15" customHeight="1">
      <c r="A176" s="80"/>
      <c r="B176" s="291"/>
      <c r="C176" s="279" t="s">
        <v>355</v>
      </c>
      <c r="D176" s="401"/>
      <c r="E176" s="402"/>
      <c r="F176" s="280" t="str">
        <f t="shared" si="8"/>
        <v xml:space="preserve"> </v>
      </c>
      <c r="G176" s="403"/>
      <c r="H176" s="282" t="str">
        <f t="shared" si="9"/>
        <v xml:space="preserve"> </v>
      </c>
      <c r="I176" s="283" t="str">
        <f t="shared" si="10"/>
        <v xml:space="preserve"> </v>
      </c>
      <c r="J176" s="284" t="str">
        <f t="shared" si="14"/>
        <v xml:space="preserve"> </v>
      </c>
      <c r="K176" s="285" t="str">
        <f t="shared" si="11"/>
        <v xml:space="preserve"> </v>
      </c>
      <c r="L176" s="286" t="str">
        <f t="shared" si="13"/>
        <v xml:space="preserve"> </v>
      </c>
      <c r="M176" s="1054"/>
      <c r="N176" s="287">
        <f t="shared" si="12"/>
        <v>0</v>
      </c>
      <c r="O176" s="80"/>
    </row>
    <row r="177" spans="1:15" ht="14.15" customHeight="1">
      <c r="A177" s="80"/>
      <c r="B177" s="291"/>
      <c r="C177" s="279" t="s">
        <v>356</v>
      </c>
      <c r="D177" s="401"/>
      <c r="E177" s="402"/>
      <c r="F177" s="280" t="str">
        <f t="shared" si="8"/>
        <v xml:space="preserve"> </v>
      </c>
      <c r="G177" s="403"/>
      <c r="H177" s="282" t="str">
        <f t="shared" si="9"/>
        <v xml:space="preserve"> </v>
      </c>
      <c r="I177" s="283" t="str">
        <f t="shared" si="10"/>
        <v xml:space="preserve"> </v>
      </c>
      <c r="J177" s="284" t="str">
        <f t="shared" si="14"/>
        <v xml:space="preserve"> </v>
      </c>
      <c r="K177" s="285" t="str">
        <f t="shared" si="11"/>
        <v xml:space="preserve"> </v>
      </c>
      <c r="L177" s="286" t="str">
        <f t="shared" si="13"/>
        <v xml:space="preserve"> </v>
      </c>
      <c r="M177" s="1054"/>
      <c r="N177" s="287">
        <f t="shared" si="12"/>
        <v>0</v>
      </c>
      <c r="O177" s="80"/>
    </row>
    <row r="178" spans="1:15" ht="14.15" customHeight="1">
      <c r="A178" s="80"/>
      <c r="B178" s="291"/>
      <c r="C178" s="279" t="s">
        <v>357</v>
      </c>
      <c r="D178" s="401"/>
      <c r="E178" s="402"/>
      <c r="F178" s="280" t="str">
        <f t="shared" si="8"/>
        <v xml:space="preserve"> </v>
      </c>
      <c r="G178" s="403"/>
      <c r="H178" s="282" t="str">
        <f t="shared" si="9"/>
        <v xml:space="preserve"> </v>
      </c>
      <c r="I178" s="283" t="str">
        <f t="shared" si="10"/>
        <v xml:space="preserve"> </v>
      </c>
      <c r="J178" s="284" t="str">
        <f t="shared" si="14"/>
        <v xml:space="preserve"> </v>
      </c>
      <c r="K178" s="285" t="str">
        <f t="shared" si="11"/>
        <v xml:space="preserve"> </v>
      </c>
      <c r="L178" s="286" t="str">
        <f t="shared" si="13"/>
        <v xml:space="preserve"> </v>
      </c>
      <c r="M178" s="1054"/>
      <c r="N178" s="287">
        <f t="shared" si="12"/>
        <v>0</v>
      </c>
      <c r="O178" s="80"/>
    </row>
    <row r="179" spans="1:15" ht="14.15" customHeight="1">
      <c r="A179" s="80"/>
      <c r="B179" s="291"/>
      <c r="C179" s="279" t="s">
        <v>358</v>
      </c>
      <c r="D179" s="401"/>
      <c r="E179" s="402"/>
      <c r="F179" s="280" t="str">
        <f t="shared" si="8"/>
        <v xml:space="preserve"> </v>
      </c>
      <c r="G179" s="403"/>
      <c r="H179" s="282" t="str">
        <f t="shared" si="9"/>
        <v xml:space="preserve"> </v>
      </c>
      <c r="I179" s="283" t="str">
        <f t="shared" si="10"/>
        <v xml:space="preserve"> </v>
      </c>
      <c r="J179" s="284" t="str">
        <f t="shared" si="14"/>
        <v xml:space="preserve"> </v>
      </c>
      <c r="K179" s="285" t="str">
        <f t="shared" si="11"/>
        <v xml:space="preserve"> </v>
      </c>
      <c r="L179" s="286" t="str">
        <f t="shared" si="13"/>
        <v xml:space="preserve"> </v>
      </c>
      <c r="M179" s="1054"/>
      <c r="N179" s="287">
        <f t="shared" si="12"/>
        <v>0</v>
      </c>
      <c r="O179" s="80"/>
    </row>
    <row r="180" spans="1:15" ht="14.15" customHeight="1">
      <c r="A180" s="80"/>
      <c r="B180" s="291"/>
      <c r="C180" s="279" t="s">
        <v>359</v>
      </c>
      <c r="D180" s="401"/>
      <c r="E180" s="402"/>
      <c r="F180" s="280" t="str">
        <f t="shared" ref="F180:F243" si="15">IF(AND(NOT(ISBLANK(D180)),NOT(ISBLANK(E180)),NOT(ISBLANK(D179)),NOT(ISBLANK(E179))),24-D179-(E179/60)+D180+(E180/60)," ")</f>
        <v xml:space="preserve"> </v>
      </c>
      <c r="G180" s="403"/>
      <c r="H180" s="282" t="str">
        <f t="shared" ref="H180:H243" si="16">IF(AND(NOT(ISBLANK(D180)),NOT(ISBLANK(E180)),G180&gt;0),G180/F180*24," ")</f>
        <v xml:space="preserve"> </v>
      </c>
      <c r="I180" s="283" t="str">
        <f t="shared" ref="I180:I243" si="17">IF(OR(ISBLANK(G180),N180=0,H180&lt;0.8*N180)," ",H180)</f>
        <v xml:space="preserve"> </v>
      </c>
      <c r="J180" s="284" t="str">
        <f t="shared" si="14"/>
        <v xml:space="preserve"> </v>
      </c>
      <c r="K180" s="285" t="str">
        <f t="shared" ref="K180:K243" si="18">IF(J180=" "," ",J180*1.2)</f>
        <v xml:space="preserve"> </v>
      </c>
      <c r="L180" s="286" t="str">
        <f t="shared" si="13"/>
        <v xml:space="preserve"> </v>
      </c>
      <c r="M180" s="1054"/>
      <c r="N180" s="287">
        <f t="shared" ref="N180:N243" si="19">IF(AND(ISBLANK($I$20),ISBLANK($I$23),ISBLANK($I$26),ISBLANK($I$31),ISBLANK($I$38)),0,IF(SUM($I$20*(100-$I$21)/100,$I$23*(100-$I$24)/100,$I$26,$I$31)&gt;0,($I$20*(100-$I$21)/100+$I$23*(100-$I$24)/100+$I$26+$I$31)/366,$I$38/366))</f>
        <v>0</v>
      </c>
      <c r="O180" s="80"/>
    </row>
    <row r="181" spans="1:15" ht="14.15" customHeight="1">
      <c r="A181" s="80"/>
      <c r="B181" s="291"/>
      <c r="C181" s="279" t="s">
        <v>360</v>
      </c>
      <c r="D181" s="401"/>
      <c r="E181" s="402"/>
      <c r="F181" s="280" t="str">
        <f t="shared" si="15"/>
        <v xml:space="preserve"> </v>
      </c>
      <c r="G181" s="403"/>
      <c r="H181" s="282" t="str">
        <f t="shared" si="16"/>
        <v xml:space="preserve"> </v>
      </c>
      <c r="I181" s="283" t="str">
        <f t="shared" si="17"/>
        <v xml:space="preserve"> </v>
      </c>
      <c r="J181" s="284" t="str">
        <f t="shared" si="14"/>
        <v xml:space="preserve"> </v>
      </c>
      <c r="K181" s="285" t="str">
        <f t="shared" si="18"/>
        <v xml:space="preserve"> </v>
      </c>
      <c r="L181" s="286" t="str">
        <f t="shared" ref="L181:L244" si="20">IF(AND(I181&lt;=K181,M181&lt;&gt;"Ja"),I181," ")</f>
        <v xml:space="preserve"> </v>
      </c>
      <c r="M181" s="1054"/>
      <c r="N181" s="287">
        <f t="shared" si="19"/>
        <v>0</v>
      </c>
      <c r="O181" s="80"/>
    </row>
    <row r="182" spans="1:15" ht="14.15" customHeight="1">
      <c r="A182" s="80"/>
      <c r="B182" s="1651" t="str">
        <f>IF(ISBLANK(H7)," ",H7)</f>
        <v xml:space="preserve"> </v>
      </c>
      <c r="C182" s="279" t="s">
        <v>361</v>
      </c>
      <c r="D182" s="401"/>
      <c r="E182" s="402"/>
      <c r="F182" s="280" t="str">
        <f t="shared" si="15"/>
        <v xml:space="preserve"> </v>
      </c>
      <c r="G182" s="403"/>
      <c r="H182" s="282" t="str">
        <f t="shared" si="16"/>
        <v xml:space="preserve"> </v>
      </c>
      <c r="I182" s="283" t="str">
        <f t="shared" si="17"/>
        <v xml:space="preserve"> </v>
      </c>
      <c r="J182" s="284" t="str">
        <f t="shared" si="14"/>
        <v xml:space="preserve"> </v>
      </c>
      <c r="K182" s="285" t="str">
        <f t="shared" si="18"/>
        <v xml:space="preserve"> </v>
      </c>
      <c r="L182" s="286" t="str">
        <f t="shared" si="20"/>
        <v xml:space="preserve"> </v>
      </c>
      <c r="M182" s="1054"/>
      <c r="N182" s="287">
        <f t="shared" si="19"/>
        <v>0</v>
      </c>
      <c r="O182" s="80"/>
    </row>
    <row r="183" spans="1:15" ht="14.15" customHeight="1">
      <c r="A183" s="80"/>
      <c r="B183" s="1651"/>
      <c r="C183" s="279" t="s">
        <v>362</v>
      </c>
      <c r="D183" s="401"/>
      <c r="E183" s="402"/>
      <c r="F183" s="280" t="str">
        <f t="shared" si="15"/>
        <v xml:space="preserve"> </v>
      </c>
      <c r="G183" s="403"/>
      <c r="H183" s="282" t="str">
        <f t="shared" si="16"/>
        <v xml:space="preserve"> </v>
      </c>
      <c r="I183" s="283" t="str">
        <f t="shared" si="17"/>
        <v xml:space="preserve"> </v>
      </c>
      <c r="J183" s="284" t="str">
        <f t="shared" si="14"/>
        <v xml:space="preserve"> </v>
      </c>
      <c r="K183" s="285" t="str">
        <f t="shared" si="18"/>
        <v xml:space="preserve"> </v>
      </c>
      <c r="L183" s="286" t="str">
        <f t="shared" si="20"/>
        <v xml:space="preserve"> </v>
      </c>
      <c r="M183" s="1054"/>
      <c r="N183" s="287">
        <f t="shared" si="19"/>
        <v>0</v>
      </c>
      <c r="O183" s="80"/>
    </row>
    <row r="184" spans="1:15" ht="14.15" customHeight="1">
      <c r="A184" s="80"/>
      <c r="B184" s="1651"/>
      <c r="C184" s="279" t="s">
        <v>363</v>
      </c>
      <c r="D184" s="401"/>
      <c r="E184" s="402"/>
      <c r="F184" s="280" t="str">
        <f t="shared" si="15"/>
        <v xml:space="preserve"> </v>
      </c>
      <c r="G184" s="403"/>
      <c r="H184" s="282" t="str">
        <f t="shared" si="16"/>
        <v xml:space="preserve"> </v>
      </c>
      <c r="I184" s="283" t="str">
        <f t="shared" si="17"/>
        <v xml:space="preserve"> </v>
      </c>
      <c r="J184" s="284" t="str">
        <f t="shared" si="14"/>
        <v xml:space="preserve"> </v>
      </c>
      <c r="K184" s="285" t="str">
        <f t="shared" si="18"/>
        <v xml:space="preserve"> </v>
      </c>
      <c r="L184" s="286" t="str">
        <f t="shared" si="20"/>
        <v xml:space="preserve"> </v>
      </c>
      <c r="M184" s="1054"/>
      <c r="N184" s="287">
        <f t="shared" si="19"/>
        <v>0</v>
      </c>
      <c r="O184" s="80"/>
    </row>
    <row r="185" spans="1:15" ht="14.15" customHeight="1">
      <c r="A185" s="80"/>
      <c r="B185" s="1651"/>
      <c r="C185" s="279" t="s">
        <v>364</v>
      </c>
      <c r="D185" s="401"/>
      <c r="E185" s="402"/>
      <c r="F185" s="280" t="str">
        <f t="shared" si="15"/>
        <v xml:space="preserve"> </v>
      </c>
      <c r="G185" s="403"/>
      <c r="H185" s="282" t="str">
        <f t="shared" si="16"/>
        <v xml:space="preserve"> </v>
      </c>
      <c r="I185" s="283" t="str">
        <f t="shared" si="17"/>
        <v xml:space="preserve"> </v>
      </c>
      <c r="J185" s="284" t="str">
        <f t="shared" si="14"/>
        <v xml:space="preserve"> </v>
      </c>
      <c r="K185" s="285" t="str">
        <f t="shared" si="18"/>
        <v xml:space="preserve"> </v>
      </c>
      <c r="L185" s="286" t="str">
        <f t="shared" si="20"/>
        <v xml:space="preserve"> </v>
      </c>
      <c r="M185" s="1054"/>
      <c r="N185" s="287">
        <f t="shared" si="19"/>
        <v>0</v>
      </c>
      <c r="O185" s="80"/>
    </row>
    <row r="186" spans="1:15" ht="14.15" customHeight="1">
      <c r="A186" s="80"/>
      <c r="B186" s="1670" t="s">
        <v>68</v>
      </c>
      <c r="C186" s="279" t="s">
        <v>365</v>
      </c>
      <c r="D186" s="401"/>
      <c r="E186" s="402"/>
      <c r="F186" s="280" t="str">
        <f t="shared" si="15"/>
        <v xml:space="preserve"> </v>
      </c>
      <c r="G186" s="403"/>
      <c r="H186" s="282" t="str">
        <f t="shared" si="16"/>
        <v xml:space="preserve"> </v>
      </c>
      <c r="I186" s="283" t="str">
        <f t="shared" si="17"/>
        <v xml:space="preserve"> </v>
      </c>
      <c r="J186" s="284" t="str">
        <f t="shared" ref="J186:J249" si="21">IF(MIN(I176:I196)=0," ",MIN(I176:I196))</f>
        <v xml:space="preserve"> </v>
      </c>
      <c r="K186" s="285" t="str">
        <f t="shared" si="18"/>
        <v xml:space="preserve"> </v>
      </c>
      <c r="L186" s="286" t="str">
        <f t="shared" si="20"/>
        <v xml:space="preserve"> </v>
      </c>
      <c r="M186" s="1054"/>
      <c r="N186" s="287">
        <f t="shared" si="19"/>
        <v>0</v>
      </c>
      <c r="O186" s="80"/>
    </row>
    <row r="187" spans="1:15" ht="14.15" customHeight="1">
      <c r="A187" s="80"/>
      <c r="B187" s="1670"/>
      <c r="C187" s="279" t="s">
        <v>366</v>
      </c>
      <c r="D187" s="401"/>
      <c r="E187" s="402"/>
      <c r="F187" s="280" t="str">
        <f t="shared" si="15"/>
        <v xml:space="preserve"> </v>
      </c>
      <c r="G187" s="403"/>
      <c r="H187" s="282" t="str">
        <f t="shared" si="16"/>
        <v xml:space="preserve"> </v>
      </c>
      <c r="I187" s="283" t="str">
        <f t="shared" si="17"/>
        <v xml:space="preserve"> </v>
      </c>
      <c r="J187" s="284" t="str">
        <f t="shared" si="21"/>
        <v xml:space="preserve"> </v>
      </c>
      <c r="K187" s="285" t="str">
        <f t="shared" si="18"/>
        <v xml:space="preserve"> </v>
      </c>
      <c r="L187" s="286" t="str">
        <f t="shared" si="20"/>
        <v xml:space="preserve"> </v>
      </c>
      <c r="M187" s="1054"/>
      <c r="N187" s="287">
        <f t="shared" si="19"/>
        <v>0</v>
      </c>
      <c r="O187" s="80"/>
    </row>
    <row r="188" spans="1:15" ht="14.15" customHeight="1">
      <c r="A188" s="80"/>
      <c r="B188" s="1670"/>
      <c r="C188" s="279" t="s">
        <v>367</v>
      </c>
      <c r="D188" s="401"/>
      <c r="E188" s="402"/>
      <c r="F188" s="280" t="str">
        <f t="shared" si="15"/>
        <v xml:space="preserve"> </v>
      </c>
      <c r="G188" s="403"/>
      <c r="H188" s="282" t="str">
        <f t="shared" si="16"/>
        <v xml:space="preserve"> </v>
      </c>
      <c r="I188" s="283" t="str">
        <f t="shared" si="17"/>
        <v xml:space="preserve"> </v>
      </c>
      <c r="J188" s="284" t="str">
        <f t="shared" si="21"/>
        <v xml:space="preserve"> </v>
      </c>
      <c r="K188" s="285" t="str">
        <f t="shared" si="18"/>
        <v xml:space="preserve"> </v>
      </c>
      <c r="L188" s="286" t="str">
        <f t="shared" si="20"/>
        <v xml:space="preserve"> </v>
      </c>
      <c r="M188" s="1054"/>
      <c r="N188" s="287">
        <f t="shared" si="19"/>
        <v>0</v>
      </c>
      <c r="O188" s="80"/>
    </row>
    <row r="189" spans="1:15" ht="14.15" customHeight="1">
      <c r="A189" s="80"/>
      <c r="B189" s="1670"/>
      <c r="C189" s="279" t="s">
        <v>368</v>
      </c>
      <c r="D189" s="401"/>
      <c r="E189" s="402"/>
      <c r="F189" s="280" t="str">
        <f t="shared" si="15"/>
        <v xml:space="preserve"> </v>
      </c>
      <c r="G189" s="403"/>
      <c r="H189" s="282" t="str">
        <f t="shared" si="16"/>
        <v xml:space="preserve"> </v>
      </c>
      <c r="I189" s="283" t="str">
        <f t="shared" si="17"/>
        <v xml:space="preserve"> </v>
      </c>
      <c r="J189" s="284" t="str">
        <f t="shared" si="21"/>
        <v xml:space="preserve"> </v>
      </c>
      <c r="K189" s="285" t="str">
        <f t="shared" si="18"/>
        <v xml:space="preserve"> </v>
      </c>
      <c r="L189" s="286" t="str">
        <f t="shared" si="20"/>
        <v xml:space="preserve"> </v>
      </c>
      <c r="M189" s="1054"/>
      <c r="N189" s="287">
        <f t="shared" si="19"/>
        <v>0</v>
      </c>
      <c r="O189" s="80"/>
    </row>
    <row r="190" spans="1:15" ht="14.15" customHeight="1">
      <c r="A190" s="80"/>
      <c r="B190" s="291"/>
      <c r="C190" s="279" t="s">
        <v>369</v>
      </c>
      <c r="D190" s="401"/>
      <c r="E190" s="402"/>
      <c r="F190" s="280" t="str">
        <f t="shared" si="15"/>
        <v xml:space="preserve"> </v>
      </c>
      <c r="G190" s="403"/>
      <c r="H190" s="282" t="str">
        <f t="shared" si="16"/>
        <v xml:space="preserve"> </v>
      </c>
      <c r="I190" s="283" t="str">
        <f t="shared" si="17"/>
        <v xml:space="preserve"> </v>
      </c>
      <c r="J190" s="284" t="str">
        <f t="shared" si="21"/>
        <v xml:space="preserve"> </v>
      </c>
      <c r="K190" s="285" t="str">
        <f t="shared" si="18"/>
        <v xml:space="preserve"> </v>
      </c>
      <c r="L190" s="286" t="str">
        <f t="shared" si="20"/>
        <v xml:space="preserve"> </v>
      </c>
      <c r="M190" s="1054"/>
      <c r="N190" s="287">
        <f t="shared" si="19"/>
        <v>0</v>
      </c>
      <c r="O190" s="80"/>
    </row>
    <row r="191" spans="1:15" ht="14.15" customHeight="1">
      <c r="A191" s="80"/>
      <c r="B191" s="291"/>
      <c r="C191" s="279" t="s">
        <v>370</v>
      </c>
      <c r="D191" s="401"/>
      <c r="E191" s="402"/>
      <c r="F191" s="280" t="str">
        <f t="shared" si="15"/>
        <v xml:space="preserve"> </v>
      </c>
      <c r="G191" s="403"/>
      <c r="H191" s="282" t="str">
        <f t="shared" si="16"/>
        <v xml:space="preserve"> </v>
      </c>
      <c r="I191" s="283" t="str">
        <f t="shared" si="17"/>
        <v xml:space="preserve"> </v>
      </c>
      <c r="J191" s="284" t="str">
        <f t="shared" si="21"/>
        <v xml:space="preserve"> </v>
      </c>
      <c r="K191" s="285" t="str">
        <f t="shared" si="18"/>
        <v xml:space="preserve"> </v>
      </c>
      <c r="L191" s="286" t="str">
        <f t="shared" si="20"/>
        <v xml:space="preserve"> </v>
      </c>
      <c r="M191" s="1054"/>
      <c r="N191" s="287">
        <f t="shared" si="19"/>
        <v>0</v>
      </c>
      <c r="O191" s="80"/>
    </row>
    <row r="192" spans="1:15" ht="14.15" customHeight="1">
      <c r="A192" s="80"/>
      <c r="B192" s="291"/>
      <c r="C192" s="279" t="s">
        <v>371</v>
      </c>
      <c r="D192" s="401"/>
      <c r="E192" s="402"/>
      <c r="F192" s="280" t="str">
        <f t="shared" si="15"/>
        <v xml:space="preserve"> </v>
      </c>
      <c r="G192" s="403"/>
      <c r="H192" s="282" t="str">
        <f t="shared" si="16"/>
        <v xml:space="preserve"> </v>
      </c>
      <c r="I192" s="283" t="str">
        <f t="shared" si="17"/>
        <v xml:space="preserve"> </v>
      </c>
      <c r="J192" s="284" t="str">
        <f t="shared" si="21"/>
        <v xml:space="preserve"> </v>
      </c>
      <c r="K192" s="285" t="str">
        <f t="shared" si="18"/>
        <v xml:space="preserve"> </v>
      </c>
      <c r="L192" s="286" t="str">
        <f t="shared" si="20"/>
        <v xml:space="preserve"> </v>
      </c>
      <c r="M192" s="1054"/>
      <c r="N192" s="287">
        <f t="shared" si="19"/>
        <v>0</v>
      </c>
      <c r="O192" s="80"/>
    </row>
    <row r="193" spans="1:15" ht="14.15" customHeight="1">
      <c r="A193" s="80"/>
      <c r="B193" s="291"/>
      <c r="C193" s="279" t="s">
        <v>372</v>
      </c>
      <c r="D193" s="401"/>
      <c r="E193" s="402"/>
      <c r="F193" s="280" t="str">
        <f t="shared" si="15"/>
        <v xml:space="preserve"> </v>
      </c>
      <c r="G193" s="403"/>
      <c r="H193" s="282" t="str">
        <f t="shared" si="16"/>
        <v xml:space="preserve"> </v>
      </c>
      <c r="I193" s="283" t="str">
        <f t="shared" si="17"/>
        <v xml:space="preserve"> </v>
      </c>
      <c r="J193" s="284" t="str">
        <f t="shared" si="21"/>
        <v xml:space="preserve"> </v>
      </c>
      <c r="K193" s="285" t="str">
        <f t="shared" si="18"/>
        <v xml:space="preserve"> </v>
      </c>
      <c r="L193" s="286" t="str">
        <f t="shared" si="20"/>
        <v xml:space="preserve"> </v>
      </c>
      <c r="M193" s="1054"/>
      <c r="N193" s="287">
        <f t="shared" si="19"/>
        <v>0</v>
      </c>
      <c r="O193" s="80"/>
    </row>
    <row r="194" spans="1:15" ht="14.15" customHeight="1">
      <c r="A194" s="80"/>
      <c r="B194" s="291"/>
      <c r="C194" s="279" t="s">
        <v>373</v>
      </c>
      <c r="D194" s="401"/>
      <c r="E194" s="402"/>
      <c r="F194" s="280" t="str">
        <f t="shared" si="15"/>
        <v xml:space="preserve"> </v>
      </c>
      <c r="G194" s="403"/>
      <c r="H194" s="282" t="str">
        <f t="shared" si="16"/>
        <v xml:space="preserve"> </v>
      </c>
      <c r="I194" s="283" t="str">
        <f t="shared" si="17"/>
        <v xml:space="preserve"> </v>
      </c>
      <c r="J194" s="284" t="str">
        <f t="shared" si="21"/>
        <v xml:space="preserve"> </v>
      </c>
      <c r="K194" s="285" t="str">
        <f t="shared" si="18"/>
        <v xml:space="preserve"> </v>
      </c>
      <c r="L194" s="286" t="str">
        <f t="shared" si="20"/>
        <v xml:space="preserve"> </v>
      </c>
      <c r="M194" s="1054"/>
      <c r="N194" s="287">
        <f t="shared" si="19"/>
        <v>0</v>
      </c>
      <c r="O194" s="80"/>
    </row>
    <row r="195" spans="1:15" ht="14.15" customHeight="1">
      <c r="A195" s="80"/>
      <c r="B195" s="291"/>
      <c r="C195" s="279" t="s">
        <v>374</v>
      </c>
      <c r="D195" s="401"/>
      <c r="E195" s="402"/>
      <c r="F195" s="280" t="str">
        <f t="shared" si="15"/>
        <v xml:space="preserve"> </v>
      </c>
      <c r="G195" s="403"/>
      <c r="H195" s="282" t="str">
        <f t="shared" si="16"/>
        <v xml:space="preserve"> </v>
      </c>
      <c r="I195" s="283" t="str">
        <f t="shared" si="17"/>
        <v xml:space="preserve"> </v>
      </c>
      <c r="J195" s="284" t="str">
        <f t="shared" si="21"/>
        <v xml:space="preserve"> </v>
      </c>
      <c r="K195" s="285" t="str">
        <f t="shared" si="18"/>
        <v xml:space="preserve"> </v>
      </c>
      <c r="L195" s="286" t="str">
        <f t="shared" si="20"/>
        <v xml:space="preserve"> </v>
      </c>
      <c r="M195" s="1054"/>
      <c r="N195" s="287">
        <f t="shared" si="19"/>
        <v>0</v>
      </c>
      <c r="O195" s="80"/>
    </row>
    <row r="196" spans="1:15" ht="14.15" customHeight="1">
      <c r="A196" s="80"/>
      <c r="B196" s="291"/>
      <c r="C196" s="279" t="s">
        <v>375</v>
      </c>
      <c r="D196" s="401"/>
      <c r="E196" s="402"/>
      <c r="F196" s="280" t="str">
        <f t="shared" si="15"/>
        <v xml:space="preserve"> </v>
      </c>
      <c r="G196" s="403"/>
      <c r="H196" s="282" t="str">
        <f t="shared" si="16"/>
        <v xml:space="preserve"> </v>
      </c>
      <c r="I196" s="283" t="str">
        <f t="shared" si="17"/>
        <v xml:space="preserve"> </v>
      </c>
      <c r="J196" s="284" t="str">
        <f t="shared" si="21"/>
        <v xml:space="preserve"> </v>
      </c>
      <c r="K196" s="285" t="str">
        <f t="shared" si="18"/>
        <v xml:space="preserve"> </v>
      </c>
      <c r="L196" s="286" t="str">
        <f t="shared" si="20"/>
        <v xml:space="preserve"> </v>
      </c>
      <c r="M196" s="1054"/>
      <c r="N196" s="287">
        <f t="shared" si="19"/>
        <v>0</v>
      </c>
      <c r="O196" s="80"/>
    </row>
    <row r="197" spans="1:15" ht="14.15" customHeight="1">
      <c r="A197" s="80"/>
      <c r="B197" s="291"/>
      <c r="C197" s="279" t="s">
        <v>376</v>
      </c>
      <c r="D197" s="401"/>
      <c r="E197" s="402"/>
      <c r="F197" s="280" t="str">
        <f t="shared" si="15"/>
        <v xml:space="preserve"> </v>
      </c>
      <c r="G197" s="403"/>
      <c r="H197" s="282" t="str">
        <f t="shared" si="16"/>
        <v xml:space="preserve"> </v>
      </c>
      <c r="I197" s="283" t="str">
        <f t="shared" si="17"/>
        <v xml:space="preserve"> </v>
      </c>
      <c r="J197" s="284" t="str">
        <f t="shared" si="21"/>
        <v xml:space="preserve"> </v>
      </c>
      <c r="K197" s="285" t="str">
        <f t="shared" si="18"/>
        <v xml:space="preserve"> </v>
      </c>
      <c r="L197" s="286" t="str">
        <f t="shared" si="20"/>
        <v xml:space="preserve"> </v>
      </c>
      <c r="M197" s="1054"/>
      <c r="N197" s="287">
        <f t="shared" si="19"/>
        <v>0</v>
      </c>
      <c r="O197" s="80"/>
    </row>
    <row r="198" spans="1:15" ht="14.15" customHeight="1">
      <c r="A198" s="80"/>
      <c r="B198" s="291"/>
      <c r="C198" s="279" t="s">
        <v>377</v>
      </c>
      <c r="D198" s="401"/>
      <c r="E198" s="402"/>
      <c r="F198" s="280" t="str">
        <f t="shared" si="15"/>
        <v xml:space="preserve"> </v>
      </c>
      <c r="G198" s="403"/>
      <c r="H198" s="282" t="str">
        <f t="shared" si="16"/>
        <v xml:space="preserve"> </v>
      </c>
      <c r="I198" s="283" t="str">
        <f t="shared" si="17"/>
        <v xml:space="preserve"> </v>
      </c>
      <c r="J198" s="284" t="str">
        <f t="shared" si="21"/>
        <v xml:space="preserve"> </v>
      </c>
      <c r="K198" s="285" t="str">
        <f t="shared" si="18"/>
        <v xml:space="preserve"> </v>
      </c>
      <c r="L198" s="286" t="str">
        <f t="shared" si="20"/>
        <v xml:space="preserve"> </v>
      </c>
      <c r="M198" s="1054"/>
      <c r="N198" s="287">
        <f t="shared" si="19"/>
        <v>0</v>
      </c>
      <c r="O198" s="80"/>
    </row>
    <row r="199" spans="1:15" ht="14.15" customHeight="1">
      <c r="A199" s="80"/>
      <c r="B199" s="291"/>
      <c r="C199" s="279" t="s">
        <v>378</v>
      </c>
      <c r="D199" s="401"/>
      <c r="E199" s="402"/>
      <c r="F199" s="280" t="str">
        <f t="shared" si="15"/>
        <v xml:space="preserve"> </v>
      </c>
      <c r="G199" s="403"/>
      <c r="H199" s="282" t="str">
        <f t="shared" si="16"/>
        <v xml:space="preserve"> </v>
      </c>
      <c r="I199" s="283" t="str">
        <f t="shared" si="17"/>
        <v xml:space="preserve"> </v>
      </c>
      <c r="J199" s="284" t="str">
        <f t="shared" si="21"/>
        <v xml:space="preserve"> </v>
      </c>
      <c r="K199" s="285" t="str">
        <f t="shared" si="18"/>
        <v xml:space="preserve"> </v>
      </c>
      <c r="L199" s="286" t="str">
        <f t="shared" si="20"/>
        <v xml:space="preserve"> </v>
      </c>
      <c r="M199" s="1054"/>
      <c r="N199" s="287">
        <f t="shared" si="19"/>
        <v>0</v>
      </c>
      <c r="O199" s="80"/>
    </row>
    <row r="200" spans="1:15" ht="14.15" customHeight="1">
      <c r="A200" s="80"/>
      <c r="B200" s="291"/>
      <c r="C200" s="279" t="s">
        <v>379</v>
      </c>
      <c r="D200" s="401"/>
      <c r="E200" s="402"/>
      <c r="F200" s="280" t="str">
        <f t="shared" si="15"/>
        <v xml:space="preserve"> </v>
      </c>
      <c r="G200" s="403"/>
      <c r="H200" s="282" t="str">
        <f t="shared" si="16"/>
        <v xml:space="preserve"> </v>
      </c>
      <c r="I200" s="283" t="str">
        <f t="shared" si="17"/>
        <v xml:space="preserve"> </v>
      </c>
      <c r="J200" s="284" t="str">
        <f t="shared" si="21"/>
        <v xml:space="preserve"> </v>
      </c>
      <c r="K200" s="285" t="str">
        <f t="shared" si="18"/>
        <v xml:space="preserve"> </v>
      </c>
      <c r="L200" s="286" t="str">
        <f t="shared" si="20"/>
        <v xml:space="preserve"> </v>
      </c>
      <c r="M200" s="1054"/>
      <c r="N200" s="287">
        <f t="shared" si="19"/>
        <v>0</v>
      </c>
      <c r="O200" s="80"/>
    </row>
    <row r="201" spans="1:15" ht="14.15" customHeight="1">
      <c r="A201" s="80"/>
      <c r="B201" s="291"/>
      <c r="C201" s="279" t="s">
        <v>380</v>
      </c>
      <c r="D201" s="401"/>
      <c r="E201" s="402"/>
      <c r="F201" s="280" t="str">
        <f t="shared" si="15"/>
        <v xml:space="preserve"> </v>
      </c>
      <c r="G201" s="403"/>
      <c r="H201" s="282" t="str">
        <f t="shared" si="16"/>
        <v xml:space="preserve"> </v>
      </c>
      <c r="I201" s="283" t="str">
        <f t="shared" si="17"/>
        <v xml:space="preserve"> </v>
      </c>
      <c r="J201" s="284" t="str">
        <f t="shared" si="21"/>
        <v xml:space="preserve"> </v>
      </c>
      <c r="K201" s="285" t="str">
        <f t="shared" si="18"/>
        <v xml:space="preserve"> </v>
      </c>
      <c r="L201" s="286" t="str">
        <f t="shared" si="20"/>
        <v xml:space="preserve"> </v>
      </c>
      <c r="M201" s="1054"/>
      <c r="N201" s="287">
        <f t="shared" si="19"/>
        <v>0</v>
      </c>
      <c r="O201" s="80"/>
    </row>
    <row r="202" spans="1:15" ht="14.15" customHeight="1">
      <c r="A202" s="80"/>
      <c r="B202" s="291"/>
      <c r="C202" s="279" t="s">
        <v>381</v>
      </c>
      <c r="D202" s="401"/>
      <c r="E202" s="402"/>
      <c r="F202" s="280" t="str">
        <f t="shared" si="15"/>
        <v xml:space="preserve"> </v>
      </c>
      <c r="G202" s="403"/>
      <c r="H202" s="282" t="str">
        <f t="shared" si="16"/>
        <v xml:space="preserve"> </v>
      </c>
      <c r="I202" s="283" t="str">
        <f t="shared" si="17"/>
        <v xml:space="preserve"> </v>
      </c>
      <c r="J202" s="284" t="str">
        <f t="shared" si="21"/>
        <v xml:space="preserve"> </v>
      </c>
      <c r="K202" s="285" t="str">
        <f t="shared" si="18"/>
        <v xml:space="preserve"> </v>
      </c>
      <c r="L202" s="286" t="str">
        <f t="shared" si="20"/>
        <v xml:space="preserve"> </v>
      </c>
      <c r="M202" s="1054"/>
      <c r="N202" s="287">
        <f t="shared" si="19"/>
        <v>0</v>
      </c>
      <c r="O202" s="80"/>
    </row>
    <row r="203" spans="1:15" ht="14.15" customHeight="1">
      <c r="A203" s="80"/>
      <c r="B203" s="292"/>
      <c r="C203" s="279" t="s">
        <v>382</v>
      </c>
      <c r="D203" s="401"/>
      <c r="E203" s="402"/>
      <c r="F203" s="280" t="str">
        <f t="shared" si="15"/>
        <v xml:space="preserve"> </v>
      </c>
      <c r="G203" s="403"/>
      <c r="H203" s="282" t="str">
        <f t="shared" si="16"/>
        <v xml:space="preserve"> </v>
      </c>
      <c r="I203" s="283" t="str">
        <f t="shared" si="17"/>
        <v xml:space="preserve"> </v>
      </c>
      <c r="J203" s="284" t="str">
        <f t="shared" si="21"/>
        <v xml:space="preserve"> </v>
      </c>
      <c r="K203" s="285" t="str">
        <f t="shared" si="18"/>
        <v xml:space="preserve"> </v>
      </c>
      <c r="L203" s="286" t="str">
        <f t="shared" si="20"/>
        <v xml:space="preserve"> </v>
      </c>
      <c r="M203" s="1054"/>
      <c r="N203" s="287">
        <f t="shared" si="19"/>
        <v>0</v>
      </c>
      <c r="O203" s="80"/>
    </row>
    <row r="204" spans="1:15" ht="14.15" customHeight="1">
      <c r="A204" s="80"/>
      <c r="B204" s="290"/>
      <c r="C204" s="279" t="s">
        <v>383</v>
      </c>
      <c r="D204" s="401"/>
      <c r="E204" s="402"/>
      <c r="F204" s="280" t="str">
        <f t="shared" si="15"/>
        <v xml:space="preserve"> </v>
      </c>
      <c r="G204" s="403"/>
      <c r="H204" s="282" t="str">
        <f t="shared" si="16"/>
        <v xml:space="preserve"> </v>
      </c>
      <c r="I204" s="283" t="str">
        <f t="shared" si="17"/>
        <v xml:space="preserve"> </v>
      </c>
      <c r="J204" s="284" t="str">
        <f t="shared" si="21"/>
        <v xml:space="preserve"> </v>
      </c>
      <c r="K204" s="285" t="str">
        <f t="shared" si="18"/>
        <v xml:space="preserve"> </v>
      </c>
      <c r="L204" s="286" t="str">
        <f t="shared" si="20"/>
        <v xml:space="preserve"> </v>
      </c>
      <c r="M204" s="1054"/>
      <c r="N204" s="287">
        <f t="shared" si="19"/>
        <v>0</v>
      </c>
      <c r="O204" s="80"/>
    </row>
    <row r="205" spans="1:15" ht="14.15" customHeight="1">
      <c r="A205" s="80"/>
      <c r="B205" s="291"/>
      <c r="C205" s="279" t="s">
        <v>384</v>
      </c>
      <c r="D205" s="401"/>
      <c r="E205" s="402"/>
      <c r="F205" s="280" t="str">
        <f t="shared" si="15"/>
        <v xml:space="preserve"> </v>
      </c>
      <c r="G205" s="403"/>
      <c r="H205" s="282" t="str">
        <f t="shared" si="16"/>
        <v xml:space="preserve"> </v>
      </c>
      <c r="I205" s="283" t="str">
        <f t="shared" si="17"/>
        <v xml:space="preserve"> </v>
      </c>
      <c r="J205" s="284" t="str">
        <f t="shared" si="21"/>
        <v xml:space="preserve"> </v>
      </c>
      <c r="K205" s="285" t="str">
        <f t="shared" si="18"/>
        <v xml:space="preserve"> </v>
      </c>
      <c r="L205" s="286" t="str">
        <f t="shared" si="20"/>
        <v xml:space="preserve"> </v>
      </c>
      <c r="M205" s="1054"/>
      <c r="N205" s="287">
        <f t="shared" si="19"/>
        <v>0</v>
      </c>
      <c r="O205" s="80"/>
    </row>
    <row r="206" spans="1:15" ht="14.15" customHeight="1">
      <c r="A206" s="80"/>
      <c r="B206" s="291"/>
      <c r="C206" s="279" t="s">
        <v>385</v>
      </c>
      <c r="D206" s="401"/>
      <c r="E206" s="402"/>
      <c r="F206" s="280" t="str">
        <f t="shared" si="15"/>
        <v xml:space="preserve"> </v>
      </c>
      <c r="G206" s="403"/>
      <c r="H206" s="282" t="str">
        <f t="shared" si="16"/>
        <v xml:space="preserve"> </v>
      </c>
      <c r="I206" s="283" t="str">
        <f t="shared" si="17"/>
        <v xml:space="preserve"> </v>
      </c>
      <c r="J206" s="284" t="str">
        <f t="shared" si="21"/>
        <v xml:space="preserve"> </v>
      </c>
      <c r="K206" s="285" t="str">
        <f t="shared" si="18"/>
        <v xml:space="preserve"> </v>
      </c>
      <c r="L206" s="286" t="str">
        <f t="shared" si="20"/>
        <v xml:space="preserve"> </v>
      </c>
      <c r="M206" s="1054"/>
      <c r="N206" s="287">
        <f t="shared" si="19"/>
        <v>0</v>
      </c>
      <c r="O206" s="80"/>
    </row>
    <row r="207" spans="1:15" ht="14.15" customHeight="1">
      <c r="A207" s="80"/>
      <c r="B207" s="291"/>
      <c r="C207" s="279" t="s">
        <v>386</v>
      </c>
      <c r="D207" s="401"/>
      <c r="E207" s="402"/>
      <c r="F207" s="280" t="str">
        <f t="shared" si="15"/>
        <v xml:space="preserve"> </v>
      </c>
      <c r="G207" s="403"/>
      <c r="H207" s="282" t="str">
        <f t="shared" si="16"/>
        <v xml:space="preserve"> </v>
      </c>
      <c r="I207" s="283" t="str">
        <f t="shared" si="17"/>
        <v xml:space="preserve"> </v>
      </c>
      <c r="J207" s="284" t="str">
        <f t="shared" si="21"/>
        <v xml:space="preserve"> </v>
      </c>
      <c r="K207" s="285" t="str">
        <f t="shared" si="18"/>
        <v xml:space="preserve"> </v>
      </c>
      <c r="L207" s="286" t="str">
        <f t="shared" si="20"/>
        <v xml:space="preserve"> </v>
      </c>
      <c r="M207" s="1054"/>
      <c r="N207" s="287">
        <f t="shared" si="19"/>
        <v>0</v>
      </c>
      <c r="O207" s="80"/>
    </row>
    <row r="208" spans="1:15" ht="14.15" customHeight="1">
      <c r="A208" s="80"/>
      <c r="B208" s="291"/>
      <c r="C208" s="279" t="s">
        <v>387</v>
      </c>
      <c r="D208" s="401"/>
      <c r="E208" s="402"/>
      <c r="F208" s="280" t="str">
        <f t="shared" si="15"/>
        <v xml:space="preserve"> </v>
      </c>
      <c r="G208" s="403"/>
      <c r="H208" s="282" t="str">
        <f t="shared" si="16"/>
        <v xml:space="preserve"> </v>
      </c>
      <c r="I208" s="283" t="str">
        <f t="shared" si="17"/>
        <v xml:space="preserve"> </v>
      </c>
      <c r="J208" s="284" t="str">
        <f t="shared" si="21"/>
        <v xml:space="preserve"> </v>
      </c>
      <c r="K208" s="285" t="str">
        <f t="shared" si="18"/>
        <v xml:space="preserve"> </v>
      </c>
      <c r="L208" s="286" t="str">
        <f t="shared" si="20"/>
        <v xml:space="preserve"> </v>
      </c>
      <c r="M208" s="1054"/>
      <c r="N208" s="287">
        <f t="shared" si="19"/>
        <v>0</v>
      </c>
      <c r="O208" s="80"/>
    </row>
    <row r="209" spans="1:15" ht="14.15" customHeight="1">
      <c r="A209" s="80"/>
      <c r="B209" s="291"/>
      <c r="C209" s="279" t="s">
        <v>388</v>
      </c>
      <c r="D209" s="401"/>
      <c r="E209" s="402"/>
      <c r="F209" s="280" t="str">
        <f t="shared" si="15"/>
        <v xml:space="preserve"> </v>
      </c>
      <c r="G209" s="403"/>
      <c r="H209" s="282" t="str">
        <f t="shared" si="16"/>
        <v xml:space="preserve"> </v>
      </c>
      <c r="I209" s="283" t="str">
        <f t="shared" si="17"/>
        <v xml:space="preserve"> </v>
      </c>
      <c r="J209" s="284" t="str">
        <f t="shared" si="21"/>
        <v xml:space="preserve"> </v>
      </c>
      <c r="K209" s="285" t="str">
        <f t="shared" si="18"/>
        <v xml:space="preserve"> </v>
      </c>
      <c r="L209" s="286" t="str">
        <f t="shared" si="20"/>
        <v xml:space="preserve"> </v>
      </c>
      <c r="M209" s="1054"/>
      <c r="N209" s="287">
        <f t="shared" si="19"/>
        <v>0</v>
      </c>
      <c r="O209" s="80"/>
    </row>
    <row r="210" spans="1:15" ht="14.15" customHeight="1">
      <c r="A210" s="80"/>
      <c r="B210" s="291"/>
      <c r="C210" s="279" t="s">
        <v>389</v>
      </c>
      <c r="D210" s="401"/>
      <c r="E210" s="402"/>
      <c r="F210" s="280" t="str">
        <f t="shared" si="15"/>
        <v xml:space="preserve"> </v>
      </c>
      <c r="G210" s="403"/>
      <c r="H210" s="282" t="str">
        <f t="shared" si="16"/>
        <v xml:space="preserve"> </v>
      </c>
      <c r="I210" s="283" t="str">
        <f t="shared" si="17"/>
        <v xml:space="preserve"> </v>
      </c>
      <c r="J210" s="284" t="str">
        <f t="shared" si="21"/>
        <v xml:space="preserve"> </v>
      </c>
      <c r="K210" s="285" t="str">
        <f t="shared" si="18"/>
        <v xml:space="preserve"> </v>
      </c>
      <c r="L210" s="286" t="str">
        <f t="shared" si="20"/>
        <v xml:space="preserve"> </v>
      </c>
      <c r="M210" s="1054"/>
      <c r="N210" s="287">
        <f t="shared" si="19"/>
        <v>0</v>
      </c>
      <c r="O210" s="80"/>
    </row>
    <row r="211" spans="1:15" ht="14.15" customHeight="1">
      <c r="A211" s="80"/>
      <c r="B211" s="291"/>
      <c r="C211" s="279" t="s">
        <v>390</v>
      </c>
      <c r="D211" s="401"/>
      <c r="E211" s="402"/>
      <c r="F211" s="280" t="str">
        <f t="shared" si="15"/>
        <v xml:space="preserve"> </v>
      </c>
      <c r="G211" s="403"/>
      <c r="H211" s="282" t="str">
        <f t="shared" si="16"/>
        <v xml:space="preserve"> </v>
      </c>
      <c r="I211" s="283" t="str">
        <f t="shared" si="17"/>
        <v xml:space="preserve"> </v>
      </c>
      <c r="J211" s="284" t="str">
        <f t="shared" si="21"/>
        <v xml:space="preserve"> </v>
      </c>
      <c r="K211" s="285" t="str">
        <f t="shared" si="18"/>
        <v xml:space="preserve"> </v>
      </c>
      <c r="L211" s="286" t="str">
        <f t="shared" si="20"/>
        <v xml:space="preserve"> </v>
      </c>
      <c r="M211" s="1054"/>
      <c r="N211" s="287">
        <f t="shared" si="19"/>
        <v>0</v>
      </c>
      <c r="O211" s="80"/>
    </row>
    <row r="212" spans="1:15" ht="14.15" customHeight="1">
      <c r="A212" s="80"/>
      <c r="B212" s="291"/>
      <c r="C212" s="279" t="s">
        <v>391</v>
      </c>
      <c r="D212" s="401"/>
      <c r="E212" s="402"/>
      <c r="F212" s="280" t="str">
        <f t="shared" si="15"/>
        <v xml:space="preserve"> </v>
      </c>
      <c r="G212" s="403"/>
      <c r="H212" s="282" t="str">
        <f t="shared" si="16"/>
        <v xml:space="preserve"> </v>
      </c>
      <c r="I212" s="283" t="str">
        <f t="shared" si="17"/>
        <v xml:space="preserve"> </v>
      </c>
      <c r="J212" s="284" t="str">
        <f t="shared" si="21"/>
        <v xml:space="preserve"> </v>
      </c>
      <c r="K212" s="285" t="str">
        <f t="shared" si="18"/>
        <v xml:space="preserve"> </v>
      </c>
      <c r="L212" s="286" t="str">
        <f t="shared" si="20"/>
        <v xml:space="preserve"> </v>
      </c>
      <c r="M212" s="1054"/>
      <c r="N212" s="287">
        <f t="shared" si="19"/>
        <v>0</v>
      </c>
      <c r="O212" s="80"/>
    </row>
    <row r="213" spans="1:15" ht="14.15" customHeight="1">
      <c r="A213" s="80"/>
      <c r="B213" s="1651" t="str">
        <f>IF(ISBLANK(H7)," ",H7)</f>
        <v xml:space="preserve"> </v>
      </c>
      <c r="C213" s="279" t="s">
        <v>392</v>
      </c>
      <c r="D213" s="401"/>
      <c r="E213" s="402"/>
      <c r="F213" s="280" t="str">
        <f t="shared" si="15"/>
        <v xml:space="preserve"> </v>
      </c>
      <c r="G213" s="403"/>
      <c r="H213" s="282" t="str">
        <f t="shared" si="16"/>
        <v xml:space="preserve"> </v>
      </c>
      <c r="I213" s="283" t="str">
        <f t="shared" si="17"/>
        <v xml:space="preserve"> </v>
      </c>
      <c r="J213" s="284" t="str">
        <f t="shared" si="21"/>
        <v xml:space="preserve"> </v>
      </c>
      <c r="K213" s="285" t="str">
        <f t="shared" si="18"/>
        <v xml:space="preserve"> </v>
      </c>
      <c r="L213" s="286" t="str">
        <f t="shared" si="20"/>
        <v xml:space="preserve"> </v>
      </c>
      <c r="M213" s="1054"/>
      <c r="N213" s="287">
        <f t="shared" si="19"/>
        <v>0</v>
      </c>
      <c r="O213" s="80"/>
    </row>
    <row r="214" spans="1:15" ht="14.15" customHeight="1">
      <c r="A214" s="80"/>
      <c r="B214" s="1651"/>
      <c r="C214" s="279" t="s">
        <v>393</v>
      </c>
      <c r="D214" s="401"/>
      <c r="E214" s="402"/>
      <c r="F214" s="280" t="str">
        <f t="shared" si="15"/>
        <v xml:space="preserve"> </v>
      </c>
      <c r="G214" s="403"/>
      <c r="H214" s="282" t="str">
        <f t="shared" si="16"/>
        <v xml:space="preserve"> </v>
      </c>
      <c r="I214" s="283" t="str">
        <f t="shared" si="17"/>
        <v xml:space="preserve"> </v>
      </c>
      <c r="J214" s="284" t="str">
        <f t="shared" si="21"/>
        <v xml:space="preserve"> </v>
      </c>
      <c r="K214" s="285" t="str">
        <f t="shared" si="18"/>
        <v xml:space="preserve"> </v>
      </c>
      <c r="L214" s="286" t="str">
        <f t="shared" si="20"/>
        <v xml:space="preserve"> </v>
      </c>
      <c r="M214" s="1054"/>
      <c r="N214" s="287">
        <f t="shared" si="19"/>
        <v>0</v>
      </c>
      <c r="O214" s="80"/>
    </row>
    <row r="215" spans="1:15" ht="14.15" customHeight="1">
      <c r="A215" s="80"/>
      <c r="B215" s="1651"/>
      <c r="C215" s="279" t="s">
        <v>394</v>
      </c>
      <c r="D215" s="401"/>
      <c r="E215" s="402"/>
      <c r="F215" s="280" t="str">
        <f t="shared" si="15"/>
        <v xml:space="preserve"> </v>
      </c>
      <c r="G215" s="403"/>
      <c r="H215" s="282" t="str">
        <f t="shared" si="16"/>
        <v xml:space="preserve"> </v>
      </c>
      <c r="I215" s="283" t="str">
        <f t="shared" si="17"/>
        <v xml:space="preserve"> </v>
      </c>
      <c r="J215" s="284" t="str">
        <f t="shared" si="21"/>
        <v xml:space="preserve"> </v>
      </c>
      <c r="K215" s="285" t="str">
        <f t="shared" si="18"/>
        <v xml:space="preserve"> </v>
      </c>
      <c r="L215" s="286" t="str">
        <f t="shared" si="20"/>
        <v xml:space="preserve"> </v>
      </c>
      <c r="M215" s="1054"/>
      <c r="N215" s="287">
        <f t="shared" si="19"/>
        <v>0</v>
      </c>
      <c r="O215" s="80"/>
    </row>
    <row r="216" spans="1:15" ht="14.15" customHeight="1">
      <c r="A216" s="80"/>
      <c r="B216" s="1651"/>
      <c r="C216" s="279" t="s">
        <v>395</v>
      </c>
      <c r="D216" s="401"/>
      <c r="E216" s="402"/>
      <c r="F216" s="280" t="str">
        <f t="shared" si="15"/>
        <v xml:space="preserve"> </v>
      </c>
      <c r="G216" s="403"/>
      <c r="H216" s="282" t="str">
        <f t="shared" si="16"/>
        <v xml:space="preserve"> </v>
      </c>
      <c r="I216" s="283" t="str">
        <f t="shared" si="17"/>
        <v xml:space="preserve"> </v>
      </c>
      <c r="J216" s="284" t="str">
        <f t="shared" si="21"/>
        <v xml:space="preserve"> </v>
      </c>
      <c r="K216" s="285" t="str">
        <f t="shared" si="18"/>
        <v xml:space="preserve"> </v>
      </c>
      <c r="L216" s="286" t="str">
        <f t="shared" si="20"/>
        <v xml:space="preserve"> </v>
      </c>
      <c r="M216" s="1054"/>
      <c r="N216" s="287">
        <f t="shared" si="19"/>
        <v>0</v>
      </c>
      <c r="O216" s="80"/>
    </row>
    <row r="217" spans="1:15" ht="14.15" customHeight="1">
      <c r="A217" s="80"/>
      <c r="B217" s="1670" t="s">
        <v>69</v>
      </c>
      <c r="C217" s="279" t="s">
        <v>396</v>
      </c>
      <c r="D217" s="401"/>
      <c r="E217" s="402"/>
      <c r="F217" s="280" t="str">
        <f t="shared" si="15"/>
        <v xml:space="preserve"> </v>
      </c>
      <c r="G217" s="403"/>
      <c r="H217" s="282" t="str">
        <f t="shared" si="16"/>
        <v xml:space="preserve"> </v>
      </c>
      <c r="I217" s="283" t="str">
        <f t="shared" si="17"/>
        <v xml:space="preserve"> </v>
      </c>
      <c r="J217" s="284" t="str">
        <f t="shared" si="21"/>
        <v xml:space="preserve"> </v>
      </c>
      <c r="K217" s="285" t="str">
        <f t="shared" si="18"/>
        <v xml:space="preserve"> </v>
      </c>
      <c r="L217" s="286" t="str">
        <f t="shared" si="20"/>
        <v xml:space="preserve"> </v>
      </c>
      <c r="M217" s="1054"/>
      <c r="N217" s="287">
        <f t="shared" si="19"/>
        <v>0</v>
      </c>
      <c r="O217" s="80"/>
    </row>
    <row r="218" spans="1:15" ht="14.15" customHeight="1">
      <c r="A218" s="80"/>
      <c r="B218" s="1670"/>
      <c r="C218" s="279" t="s">
        <v>397</v>
      </c>
      <c r="D218" s="401"/>
      <c r="E218" s="402"/>
      <c r="F218" s="280" t="str">
        <f t="shared" si="15"/>
        <v xml:space="preserve"> </v>
      </c>
      <c r="G218" s="403"/>
      <c r="H218" s="282" t="str">
        <f t="shared" si="16"/>
        <v xml:space="preserve"> </v>
      </c>
      <c r="I218" s="283" t="str">
        <f t="shared" si="17"/>
        <v xml:space="preserve"> </v>
      </c>
      <c r="J218" s="284" t="str">
        <f t="shared" si="21"/>
        <v xml:space="preserve"> </v>
      </c>
      <c r="K218" s="285" t="str">
        <f t="shared" si="18"/>
        <v xml:space="preserve"> </v>
      </c>
      <c r="L218" s="286" t="str">
        <f t="shared" si="20"/>
        <v xml:space="preserve"> </v>
      </c>
      <c r="M218" s="1054"/>
      <c r="N218" s="287">
        <f t="shared" si="19"/>
        <v>0</v>
      </c>
      <c r="O218" s="80"/>
    </row>
    <row r="219" spans="1:15" ht="14.15" customHeight="1">
      <c r="A219" s="80"/>
      <c r="B219" s="1670"/>
      <c r="C219" s="279" t="s">
        <v>398</v>
      </c>
      <c r="D219" s="401"/>
      <c r="E219" s="402"/>
      <c r="F219" s="280" t="str">
        <f t="shared" si="15"/>
        <v xml:space="preserve"> </v>
      </c>
      <c r="G219" s="403"/>
      <c r="H219" s="282" t="str">
        <f t="shared" si="16"/>
        <v xml:space="preserve"> </v>
      </c>
      <c r="I219" s="283" t="str">
        <f t="shared" si="17"/>
        <v xml:space="preserve"> </v>
      </c>
      <c r="J219" s="284" t="str">
        <f t="shared" si="21"/>
        <v xml:space="preserve"> </v>
      </c>
      <c r="K219" s="285" t="str">
        <f t="shared" si="18"/>
        <v xml:space="preserve"> </v>
      </c>
      <c r="L219" s="286" t="str">
        <f t="shared" si="20"/>
        <v xml:space="preserve"> </v>
      </c>
      <c r="M219" s="1054"/>
      <c r="N219" s="287">
        <f t="shared" si="19"/>
        <v>0</v>
      </c>
      <c r="O219" s="80"/>
    </row>
    <row r="220" spans="1:15" ht="14.15" customHeight="1">
      <c r="A220" s="80"/>
      <c r="B220" s="1670"/>
      <c r="C220" s="279" t="s">
        <v>399</v>
      </c>
      <c r="D220" s="401"/>
      <c r="E220" s="402"/>
      <c r="F220" s="280" t="str">
        <f t="shared" si="15"/>
        <v xml:space="preserve"> </v>
      </c>
      <c r="G220" s="403"/>
      <c r="H220" s="282" t="str">
        <f t="shared" si="16"/>
        <v xml:space="preserve"> </v>
      </c>
      <c r="I220" s="283" t="str">
        <f t="shared" si="17"/>
        <v xml:space="preserve"> </v>
      </c>
      <c r="J220" s="284" t="str">
        <f t="shared" si="21"/>
        <v xml:space="preserve"> </v>
      </c>
      <c r="K220" s="285" t="str">
        <f t="shared" si="18"/>
        <v xml:space="preserve"> </v>
      </c>
      <c r="L220" s="286" t="str">
        <f t="shared" si="20"/>
        <v xml:space="preserve"> </v>
      </c>
      <c r="M220" s="1054"/>
      <c r="N220" s="287">
        <f t="shared" si="19"/>
        <v>0</v>
      </c>
      <c r="O220" s="80"/>
    </row>
    <row r="221" spans="1:15" ht="14.15" customHeight="1">
      <c r="A221" s="80"/>
      <c r="B221" s="291"/>
      <c r="C221" s="279" t="s">
        <v>400</v>
      </c>
      <c r="D221" s="401"/>
      <c r="E221" s="402"/>
      <c r="F221" s="280" t="str">
        <f t="shared" si="15"/>
        <v xml:space="preserve"> </v>
      </c>
      <c r="G221" s="403"/>
      <c r="H221" s="282" t="str">
        <f t="shared" si="16"/>
        <v xml:space="preserve"> </v>
      </c>
      <c r="I221" s="283" t="str">
        <f t="shared" si="17"/>
        <v xml:space="preserve"> </v>
      </c>
      <c r="J221" s="284" t="str">
        <f t="shared" si="21"/>
        <v xml:space="preserve"> </v>
      </c>
      <c r="K221" s="285" t="str">
        <f t="shared" si="18"/>
        <v xml:space="preserve"> </v>
      </c>
      <c r="L221" s="286" t="str">
        <f t="shared" si="20"/>
        <v xml:space="preserve"> </v>
      </c>
      <c r="M221" s="1054"/>
      <c r="N221" s="287">
        <f t="shared" si="19"/>
        <v>0</v>
      </c>
      <c r="O221" s="80"/>
    </row>
    <row r="222" spans="1:15" ht="14.15" customHeight="1">
      <c r="A222" s="80"/>
      <c r="B222" s="291"/>
      <c r="C222" s="279" t="s">
        <v>401</v>
      </c>
      <c r="D222" s="401"/>
      <c r="E222" s="402"/>
      <c r="F222" s="280" t="str">
        <f t="shared" si="15"/>
        <v xml:space="preserve"> </v>
      </c>
      <c r="G222" s="403"/>
      <c r="H222" s="282" t="str">
        <f t="shared" si="16"/>
        <v xml:space="preserve"> </v>
      </c>
      <c r="I222" s="283" t="str">
        <f t="shared" si="17"/>
        <v xml:space="preserve"> </v>
      </c>
      <c r="J222" s="284" t="str">
        <f t="shared" si="21"/>
        <v xml:space="preserve"> </v>
      </c>
      <c r="K222" s="285" t="str">
        <f t="shared" si="18"/>
        <v xml:space="preserve"> </v>
      </c>
      <c r="L222" s="286" t="str">
        <f t="shared" si="20"/>
        <v xml:space="preserve"> </v>
      </c>
      <c r="M222" s="1054"/>
      <c r="N222" s="287">
        <f t="shared" si="19"/>
        <v>0</v>
      </c>
      <c r="O222" s="80"/>
    </row>
    <row r="223" spans="1:15" ht="14.15" customHeight="1">
      <c r="A223" s="80"/>
      <c r="B223" s="291"/>
      <c r="C223" s="279" t="s">
        <v>402</v>
      </c>
      <c r="D223" s="401"/>
      <c r="E223" s="402"/>
      <c r="F223" s="280" t="str">
        <f t="shared" si="15"/>
        <v xml:space="preserve"> </v>
      </c>
      <c r="G223" s="403"/>
      <c r="H223" s="282" t="str">
        <f t="shared" si="16"/>
        <v xml:space="preserve"> </v>
      </c>
      <c r="I223" s="283" t="str">
        <f t="shared" si="17"/>
        <v xml:space="preserve"> </v>
      </c>
      <c r="J223" s="284" t="str">
        <f t="shared" si="21"/>
        <v xml:space="preserve"> </v>
      </c>
      <c r="K223" s="285" t="str">
        <f t="shared" si="18"/>
        <v xml:space="preserve"> </v>
      </c>
      <c r="L223" s="286" t="str">
        <f t="shared" si="20"/>
        <v xml:space="preserve"> </v>
      </c>
      <c r="M223" s="1054"/>
      <c r="N223" s="287">
        <f t="shared" si="19"/>
        <v>0</v>
      </c>
      <c r="O223" s="80"/>
    </row>
    <row r="224" spans="1:15" ht="14.15" customHeight="1">
      <c r="A224" s="80"/>
      <c r="B224" s="291"/>
      <c r="C224" s="279" t="s">
        <v>403</v>
      </c>
      <c r="D224" s="401"/>
      <c r="E224" s="402"/>
      <c r="F224" s="280" t="str">
        <f t="shared" si="15"/>
        <v xml:space="preserve"> </v>
      </c>
      <c r="G224" s="403"/>
      <c r="H224" s="282" t="str">
        <f t="shared" si="16"/>
        <v xml:space="preserve"> </v>
      </c>
      <c r="I224" s="283" t="str">
        <f t="shared" si="17"/>
        <v xml:space="preserve"> </v>
      </c>
      <c r="J224" s="284" t="str">
        <f t="shared" si="21"/>
        <v xml:space="preserve"> </v>
      </c>
      <c r="K224" s="285" t="str">
        <f t="shared" si="18"/>
        <v xml:space="preserve"> </v>
      </c>
      <c r="L224" s="286" t="str">
        <f t="shared" si="20"/>
        <v xml:space="preserve"> </v>
      </c>
      <c r="M224" s="1054"/>
      <c r="N224" s="287">
        <f t="shared" si="19"/>
        <v>0</v>
      </c>
      <c r="O224" s="80"/>
    </row>
    <row r="225" spans="1:15" ht="14.15" customHeight="1">
      <c r="A225" s="80"/>
      <c r="B225" s="291"/>
      <c r="C225" s="279" t="s">
        <v>404</v>
      </c>
      <c r="D225" s="401"/>
      <c r="E225" s="402"/>
      <c r="F225" s="280" t="str">
        <f t="shared" si="15"/>
        <v xml:space="preserve"> </v>
      </c>
      <c r="G225" s="403"/>
      <c r="H225" s="282" t="str">
        <f t="shared" si="16"/>
        <v xml:space="preserve"> </v>
      </c>
      <c r="I225" s="283" t="str">
        <f t="shared" si="17"/>
        <v xml:space="preserve"> </v>
      </c>
      <c r="J225" s="284" t="str">
        <f t="shared" si="21"/>
        <v xml:space="preserve"> </v>
      </c>
      <c r="K225" s="285" t="str">
        <f t="shared" si="18"/>
        <v xml:space="preserve"> </v>
      </c>
      <c r="L225" s="286" t="str">
        <f t="shared" si="20"/>
        <v xml:space="preserve"> </v>
      </c>
      <c r="M225" s="1054"/>
      <c r="N225" s="287">
        <f t="shared" si="19"/>
        <v>0</v>
      </c>
      <c r="O225" s="80"/>
    </row>
    <row r="226" spans="1:15" ht="14.15" customHeight="1">
      <c r="A226" s="80"/>
      <c r="B226" s="291"/>
      <c r="C226" s="279" t="s">
        <v>405</v>
      </c>
      <c r="D226" s="401"/>
      <c r="E226" s="402"/>
      <c r="F226" s="280" t="str">
        <f t="shared" si="15"/>
        <v xml:space="preserve"> </v>
      </c>
      <c r="G226" s="403"/>
      <c r="H226" s="282" t="str">
        <f t="shared" si="16"/>
        <v xml:space="preserve"> </v>
      </c>
      <c r="I226" s="283" t="str">
        <f t="shared" si="17"/>
        <v xml:space="preserve"> </v>
      </c>
      <c r="J226" s="284" t="str">
        <f t="shared" si="21"/>
        <v xml:space="preserve"> </v>
      </c>
      <c r="K226" s="285" t="str">
        <f t="shared" si="18"/>
        <v xml:space="preserve"> </v>
      </c>
      <c r="L226" s="286" t="str">
        <f t="shared" si="20"/>
        <v xml:space="preserve"> </v>
      </c>
      <c r="M226" s="1054"/>
      <c r="N226" s="287">
        <f t="shared" si="19"/>
        <v>0</v>
      </c>
      <c r="O226" s="80"/>
    </row>
    <row r="227" spans="1:15" ht="14.15" customHeight="1">
      <c r="A227" s="80"/>
      <c r="B227" s="291"/>
      <c r="C227" s="279" t="s">
        <v>406</v>
      </c>
      <c r="D227" s="401"/>
      <c r="E227" s="402"/>
      <c r="F227" s="280" t="str">
        <f t="shared" si="15"/>
        <v xml:space="preserve"> </v>
      </c>
      <c r="G227" s="403"/>
      <c r="H227" s="282" t="str">
        <f t="shared" si="16"/>
        <v xml:space="preserve"> </v>
      </c>
      <c r="I227" s="283" t="str">
        <f t="shared" si="17"/>
        <v xml:space="preserve"> </v>
      </c>
      <c r="J227" s="284" t="str">
        <f t="shared" si="21"/>
        <v xml:space="preserve"> </v>
      </c>
      <c r="K227" s="285" t="str">
        <f t="shared" si="18"/>
        <v xml:space="preserve"> </v>
      </c>
      <c r="L227" s="286" t="str">
        <f t="shared" si="20"/>
        <v xml:space="preserve"> </v>
      </c>
      <c r="M227" s="1054"/>
      <c r="N227" s="287">
        <f t="shared" si="19"/>
        <v>0</v>
      </c>
      <c r="O227" s="80"/>
    </row>
    <row r="228" spans="1:15" ht="14.15" customHeight="1">
      <c r="A228" s="80"/>
      <c r="B228" s="291"/>
      <c r="C228" s="279" t="s">
        <v>407</v>
      </c>
      <c r="D228" s="401"/>
      <c r="E228" s="402"/>
      <c r="F228" s="280" t="str">
        <f t="shared" si="15"/>
        <v xml:space="preserve"> </v>
      </c>
      <c r="G228" s="403"/>
      <c r="H228" s="282" t="str">
        <f t="shared" si="16"/>
        <v xml:space="preserve"> </v>
      </c>
      <c r="I228" s="283" t="str">
        <f t="shared" si="17"/>
        <v xml:space="preserve"> </v>
      </c>
      <c r="J228" s="284" t="str">
        <f t="shared" si="21"/>
        <v xml:space="preserve"> </v>
      </c>
      <c r="K228" s="285" t="str">
        <f t="shared" si="18"/>
        <v xml:space="preserve"> </v>
      </c>
      <c r="L228" s="286" t="str">
        <f t="shared" si="20"/>
        <v xml:space="preserve"> </v>
      </c>
      <c r="M228" s="1054"/>
      <c r="N228" s="287">
        <f t="shared" si="19"/>
        <v>0</v>
      </c>
      <c r="O228" s="80"/>
    </row>
    <row r="229" spans="1:15" ht="14.15" customHeight="1">
      <c r="A229" s="80"/>
      <c r="B229" s="291"/>
      <c r="C229" s="279" t="s">
        <v>408</v>
      </c>
      <c r="D229" s="401"/>
      <c r="E229" s="402"/>
      <c r="F229" s="280" t="str">
        <f t="shared" si="15"/>
        <v xml:space="preserve"> </v>
      </c>
      <c r="G229" s="403"/>
      <c r="H229" s="282" t="str">
        <f t="shared" si="16"/>
        <v xml:space="preserve"> </v>
      </c>
      <c r="I229" s="283" t="str">
        <f t="shared" si="17"/>
        <v xml:space="preserve"> </v>
      </c>
      <c r="J229" s="284" t="str">
        <f t="shared" si="21"/>
        <v xml:space="preserve"> </v>
      </c>
      <c r="K229" s="285" t="str">
        <f t="shared" si="18"/>
        <v xml:space="preserve"> </v>
      </c>
      <c r="L229" s="286" t="str">
        <f t="shared" si="20"/>
        <v xml:space="preserve"> </v>
      </c>
      <c r="M229" s="1054"/>
      <c r="N229" s="287">
        <f t="shared" si="19"/>
        <v>0</v>
      </c>
      <c r="O229" s="80"/>
    </row>
    <row r="230" spans="1:15" ht="14.15" customHeight="1">
      <c r="A230" s="80"/>
      <c r="B230" s="291"/>
      <c r="C230" s="279" t="s">
        <v>409</v>
      </c>
      <c r="D230" s="401"/>
      <c r="E230" s="402"/>
      <c r="F230" s="280" t="str">
        <f t="shared" si="15"/>
        <v xml:space="preserve"> </v>
      </c>
      <c r="G230" s="403"/>
      <c r="H230" s="282" t="str">
        <f t="shared" si="16"/>
        <v xml:space="preserve"> </v>
      </c>
      <c r="I230" s="283" t="str">
        <f t="shared" si="17"/>
        <v xml:space="preserve"> </v>
      </c>
      <c r="J230" s="284" t="str">
        <f t="shared" si="21"/>
        <v xml:space="preserve"> </v>
      </c>
      <c r="K230" s="285" t="str">
        <f t="shared" si="18"/>
        <v xml:space="preserve"> </v>
      </c>
      <c r="L230" s="286" t="str">
        <f t="shared" si="20"/>
        <v xml:space="preserve"> </v>
      </c>
      <c r="M230" s="1054"/>
      <c r="N230" s="287">
        <f t="shared" si="19"/>
        <v>0</v>
      </c>
      <c r="O230" s="80"/>
    </row>
    <row r="231" spans="1:15" ht="14.15" customHeight="1">
      <c r="A231" s="80"/>
      <c r="B231" s="291"/>
      <c r="C231" s="279" t="s">
        <v>410</v>
      </c>
      <c r="D231" s="401"/>
      <c r="E231" s="402"/>
      <c r="F231" s="280" t="str">
        <f t="shared" si="15"/>
        <v xml:space="preserve"> </v>
      </c>
      <c r="G231" s="403"/>
      <c r="H231" s="282" t="str">
        <f t="shared" si="16"/>
        <v xml:space="preserve"> </v>
      </c>
      <c r="I231" s="283" t="str">
        <f t="shared" si="17"/>
        <v xml:space="preserve"> </v>
      </c>
      <c r="J231" s="284" t="str">
        <f t="shared" si="21"/>
        <v xml:space="preserve"> </v>
      </c>
      <c r="K231" s="285" t="str">
        <f t="shared" si="18"/>
        <v xml:space="preserve"> </v>
      </c>
      <c r="L231" s="286" t="str">
        <f t="shared" si="20"/>
        <v xml:space="preserve"> </v>
      </c>
      <c r="M231" s="1054"/>
      <c r="N231" s="287">
        <f t="shared" si="19"/>
        <v>0</v>
      </c>
      <c r="O231" s="80"/>
    </row>
    <row r="232" spans="1:15" ht="14.15" customHeight="1">
      <c r="A232" s="80"/>
      <c r="B232" s="291"/>
      <c r="C232" s="279" t="s">
        <v>411</v>
      </c>
      <c r="D232" s="401"/>
      <c r="E232" s="402"/>
      <c r="F232" s="280" t="str">
        <f t="shared" si="15"/>
        <v xml:space="preserve"> </v>
      </c>
      <c r="G232" s="403"/>
      <c r="H232" s="282" t="str">
        <f t="shared" si="16"/>
        <v xml:space="preserve"> </v>
      </c>
      <c r="I232" s="283" t="str">
        <f t="shared" si="17"/>
        <v xml:space="preserve"> </v>
      </c>
      <c r="J232" s="284" t="str">
        <f t="shared" si="21"/>
        <v xml:space="preserve"> </v>
      </c>
      <c r="K232" s="285" t="str">
        <f t="shared" si="18"/>
        <v xml:space="preserve"> </v>
      </c>
      <c r="L232" s="286" t="str">
        <f t="shared" si="20"/>
        <v xml:space="preserve"> </v>
      </c>
      <c r="M232" s="1054"/>
      <c r="N232" s="287">
        <f t="shared" si="19"/>
        <v>0</v>
      </c>
      <c r="O232" s="80"/>
    </row>
    <row r="233" spans="1:15" ht="14.15" customHeight="1">
      <c r="A233" s="80"/>
      <c r="B233" s="292"/>
      <c r="C233" s="279" t="s">
        <v>412</v>
      </c>
      <c r="D233" s="401"/>
      <c r="E233" s="402"/>
      <c r="F233" s="280" t="str">
        <f t="shared" si="15"/>
        <v xml:space="preserve"> </v>
      </c>
      <c r="G233" s="403"/>
      <c r="H233" s="282" t="str">
        <f t="shared" si="16"/>
        <v xml:space="preserve"> </v>
      </c>
      <c r="I233" s="283" t="str">
        <f t="shared" si="17"/>
        <v xml:space="preserve"> </v>
      </c>
      <c r="J233" s="284" t="str">
        <f t="shared" si="21"/>
        <v xml:space="preserve"> </v>
      </c>
      <c r="K233" s="285" t="str">
        <f t="shared" si="18"/>
        <v xml:space="preserve"> </v>
      </c>
      <c r="L233" s="286" t="str">
        <f t="shared" si="20"/>
        <v xml:space="preserve"> </v>
      </c>
      <c r="M233" s="1054"/>
      <c r="N233" s="287">
        <f t="shared" si="19"/>
        <v>0</v>
      </c>
      <c r="O233" s="80"/>
    </row>
    <row r="234" spans="1:15" ht="14.15" customHeight="1">
      <c r="A234" s="80"/>
      <c r="B234" s="290"/>
      <c r="C234" s="279" t="s">
        <v>413</v>
      </c>
      <c r="D234" s="401"/>
      <c r="E234" s="402"/>
      <c r="F234" s="280" t="str">
        <f t="shared" si="15"/>
        <v xml:space="preserve"> </v>
      </c>
      <c r="G234" s="403"/>
      <c r="H234" s="282" t="str">
        <f t="shared" si="16"/>
        <v xml:space="preserve"> </v>
      </c>
      <c r="I234" s="283" t="str">
        <f t="shared" si="17"/>
        <v xml:space="preserve"> </v>
      </c>
      <c r="J234" s="284" t="str">
        <f t="shared" si="21"/>
        <v xml:space="preserve"> </v>
      </c>
      <c r="K234" s="285" t="str">
        <f t="shared" si="18"/>
        <v xml:space="preserve"> </v>
      </c>
      <c r="L234" s="286" t="str">
        <f t="shared" si="20"/>
        <v xml:space="preserve"> </v>
      </c>
      <c r="M234" s="1054"/>
      <c r="N234" s="287">
        <f t="shared" si="19"/>
        <v>0</v>
      </c>
      <c r="O234" s="80"/>
    </row>
    <row r="235" spans="1:15" ht="14.15" customHeight="1">
      <c r="A235" s="80"/>
      <c r="B235" s="291"/>
      <c r="C235" s="279" t="s">
        <v>414</v>
      </c>
      <c r="D235" s="401"/>
      <c r="E235" s="402"/>
      <c r="F235" s="280" t="str">
        <f t="shared" si="15"/>
        <v xml:space="preserve"> </v>
      </c>
      <c r="G235" s="403"/>
      <c r="H235" s="282" t="str">
        <f t="shared" si="16"/>
        <v xml:space="preserve"> </v>
      </c>
      <c r="I235" s="283" t="str">
        <f t="shared" si="17"/>
        <v xml:space="preserve"> </v>
      </c>
      <c r="J235" s="284" t="str">
        <f t="shared" si="21"/>
        <v xml:space="preserve"> </v>
      </c>
      <c r="K235" s="285" t="str">
        <f t="shared" si="18"/>
        <v xml:space="preserve"> </v>
      </c>
      <c r="L235" s="286" t="str">
        <f t="shared" si="20"/>
        <v xml:space="preserve"> </v>
      </c>
      <c r="M235" s="1054"/>
      <c r="N235" s="287">
        <f t="shared" si="19"/>
        <v>0</v>
      </c>
      <c r="O235" s="80"/>
    </row>
    <row r="236" spans="1:15" ht="14.15" customHeight="1">
      <c r="A236" s="80"/>
      <c r="B236" s="291"/>
      <c r="C236" s="279" t="s">
        <v>415</v>
      </c>
      <c r="D236" s="401"/>
      <c r="E236" s="402"/>
      <c r="F236" s="280" t="str">
        <f t="shared" si="15"/>
        <v xml:space="preserve"> </v>
      </c>
      <c r="G236" s="403"/>
      <c r="H236" s="282" t="str">
        <f t="shared" si="16"/>
        <v xml:space="preserve"> </v>
      </c>
      <c r="I236" s="283" t="str">
        <f t="shared" si="17"/>
        <v xml:space="preserve"> </v>
      </c>
      <c r="J236" s="284" t="str">
        <f t="shared" si="21"/>
        <v xml:space="preserve"> </v>
      </c>
      <c r="K236" s="285" t="str">
        <f t="shared" si="18"/>
        <v xml:space="preserve"> </v>
      </c>
      <c r="L236" s="286" t="str">
        <f t="shared" si="20"/>
        <v xml:space="preserve"> </v>
      </c>
      <c r="M236" s="1054"/>
      <c r="N236" s="287">
        <f t="shared" si="19"/>
        <v>0</v>
      </c>
      <c r="O236" s="80"/>
    </row>
    <row r="237" spans="1:15" ht="14.15" customHeight="1">
      <c r="A237" s="80"/>
      <c r="B237" s="291"/>
      <c r="C237" s="279" t="s">
        <v>416</v>
      </c>
      <c r="D237" s="401"/>
      <c r="E237" s="402"/>
      <c r="F237" s="280" t="str">
        <f t="shared" si="15"/>
        <v xml:space="preserve"> </v>
      </c>
      <c r="G237" s="403"/>
      <c r="H237" s="282" t="str">
        <f t="shared" si="16"/>
        <v xml:space="preserve"> </v>
      </c>
      <c r="I237" s="283" t="str">
        <f t="shared" si="17"/>
        <v xml:space="preserve"> </v>
      </c>
      <c r="J237" s="284" t="str">
        <f t="shared" si="21"/>
        <v xml:space="preserve"> </v>
      </c>
      <c r="K237" s="285" t="str">
        <f t="shared" si="18"/>
        <v xml:space="preserve"> </v>
      </c>
      <c r="L237" s="286" t="str">
        <f t="shared" si="20"/>
        <v xml:space="preserve"> </v>
      </c>
      <c r="M237" s="1054"/>
      <c r="N237" s="287">
        <f t="shared" si="19"/>
        <v>0</v>
      </c>
      <c r="O237" s="80"/>
    </row>
    <row r="238" spans="1:15" ht="14.15" customHeight="1">
      <c r="A238" s="80"/>
      <c r="B238" s="291"/>
      <c r="C238" s="279" t="s">
        <v>417</v>
      </c>
      <c r="D238" s="401"/>
      <c r="E238" s="402"/>
      <c r="F238" s="280" t="str">
        <f t="shared" si="15"/>
        <v xml:space="preserve"> </v>
      </c>
      <c r="G238" s="403"/>
      <c r="H238" s="282" t="str">
        <f t="shared" si="16"/>
        <v xml:space="preserve"> </v>
      </c>
      <c r="I238" s="283" t="str">
        <f t="shared" si="17"/>
        <v xml:space="preserve"> </v>
      </c>
      <c r="J238" s="284" t="str">
        <f t="shared" si="21"/>
        <v xml:space="preserve"> </v>
      </c>
      <c r="K238" s="285" t="str">
        <f t="shared" si="18"/>
        <v xml:space="preserve"> </v>
      </c>
      <c r="L238" s="286" t="str">
        <f t="shared" si="20"/>
        <v xml:space="preserve"> </v>
      </c>
      <c r="M238" s="1054"/>
      <c r="N238" s="287">
        <f t="shared" si="19"/>
        <v>0</v>
      </c>
      <c r="O238" s="80"/>
    </row>
    <row r="239" spans="1:15" ht="14.15" customHeight="1">
      <c r="A239" s="80"/>
      <c r="B239" s="291"/>
      <c r="C239" s="279" t="s">
        <v>418</v>
      </c>
      <c r="D239" s="401"/>
      <c r="E239" s="402"/>
      <c r="F239" s="280" t="str">
        <f t="shared" si="15"/>
        <v xml:space="preserve"> </v>
      </c>
      <c r="G239" s="403"/>
      <c r="H239" s="282" t="str">
        <f t="shared" si="16"/>
        <v xml:space="preserve"> </v>
      </c>
      <c r="I239" s="283" t="str">
        <f t="shared" si="17"/>
        <v xml:space="preserve"> </v>
      </c>
      <c r="J239" s="284" t="str">
        <f t="shared" si="21"/>
        <v xml:space="preserve"> </v>
      </c>
      <c r="K239" s="285" t="str">
        <f t="shared" si="18"/>
        <v xml:space="preserve"> </v>
      </c>
      <c r="L239" s="286" t="str">
        <f t="shared" si="20"/>
        <v xml:space="preserve"> </v>
      </c>
      <c r="M239" s="1054"/>
      <c r="N239" s="287">
        <f t="shared" si="19"/>
        <v>0</v>
      </c>
      <c r="O239" s="80"/>
    </row>
    <row r="240" spans="1:15" ht="14.15" customHeight="1">
      <c r="A240" s="80"/>
      <c r="B240" s="291"/>
      <c r="C240" s="279" t="s">
        <v>419</v>
      </c>
      <c r="D240" s="401"/>
      <c r="E240" s="402"/>
      <c r="F240" s="280" t="str">
        <f t="shared" si="15"/>
        <v xml:space="preserve"> </v>
      </c>
      <c r="G240" s="403"/>
      <c r="H240" s="282" t="str">
        <f t="shared" si="16"/>
        <v xml:space="preserve"> </v>
      </c>
      <c r="I240" s="283" t="str">
        <f t="shared" si="17"/>
        <v xml:space="preserve"> </v>
      </c>
      <c r="J240" s="284" t="str">
        <f t="shared" si="21"/>
        <v xml:space="preserve"> </v>
      </c>
      <c r="K240" s="285" t="str">
        <f t="shared" si="18"/>
        <v xml:space="preserve"> </v>
      </c>
      <c r="L240" s="286" t="str">
        <f t="shared" si="20"/>
        <v xml:space="preserve"> </v>
      </c>
      <c r="M240" s="1054"/>
      <c r="N240" s="287">
        <f t="shared" si="19"/>
        <v>0</v>
      </c>
      <c r="O240" s="80"/>
    </row>
    <row r="241" spans="1:15" ht="14.15" customHeight="1">
      <c r="A241" s="80"/>
      <c r="B241" s="291"/>
      <c r="C241" s="279" t="s">
        <v>420</v>
      </c>
      <c r="D241" s="401"/>
      <c r="E241" s="402"/>
      <c r="F241" s="280" t="str">
        <f t="shared" si="15"/>
        <v xml:space="preserve"> </v>
      </c>
      <c r="G241" s="403"/>
      <c r="H241" s="282" t="str">
        <f t="shared" si="16"/>
        <v xml:space="preserve"> </v>
      </c>
      <c r="I241" s="283" t="str">
        <f t="shared" si="17"/>
        <v xml:space="preserve"> </v>
      </c>
      <c r="J241" s="284" t="str">
        <f t="shared" si="21"/>
        <v xml:space="preserve"> </v>
      </c>
      <c r="K241" s="285" t="str">
        <f t="shared" si="18"/>
        <v xml:space="preserve"> </v>
      </c>
      <c r="L241" s="286" t="str">
        <f t="shared" si="20"/>
        <v xml:space="preserve"> </v>
      </c>
      <c r="M241" s="1054"/>
      <c r="N241" s="287">
        <f t="shared" si="19"/>
        <v>0</v>
      </c>
      <c r="O241" s="80"/>
    </row>
    <row r="242" spans="1:15" ht="14.15" customHeight="1">
      <c r="A242" s="80"/>
      <c r="B242" s="291"/>
      <c r="C242" s="279" t="s">
        <v>421</v>
      </c>
      <c r="D242" s="401"/>
      <c r="E242" s="402"/>
      <c r="F242" s="280" t="str">
        <f t="shared" si="15"/>
        <v xml:space="preserve"> </v>
      </c>
      <c r="G242" s="403"/>
      <c r="H242" s="282" t="str">
        <f t="shared" si="16"/>
        <v xml:space="preserve"> </v>
      </c>
      <c r="I242" s="283" t="str">
        <f t="shared" si="17"/>
        <v xml:space="preserve"> </v>
      </c>
      <c r="J242" s="284" t="str">
        <f t="shared" si="21"/>
        <v xml:space="preserve"> </v>
      </c>
      <c r="K242" s="285" t="str">
        <f t="shared" si="18"/>
        <v xml:space="preserve"> </v>
      </c>
      <c r="L242" s="286" t="str">
        <f t="shared" si="20"/>
        <v xml:space="preserve"> </v>
      </c>
      <c r="M242" s="1054"/>
      <c r="N242" s="287">
        <f t="shared" si="19"/>
        <v>0</v>
      </c>
      <c r="O242" s="80"/>
    </row>
    <row r="243" spans="1:15" ht="14.15" customHeight="1">
      <c r="A243" s="80"/>
      <c r="B243" s="1651" t="str">
        <f>IF(ISBLANK(H7)," ",H7)</f>
        <v xml:space="preserve"> </v>
      </c>
      <c r="C243" s="279" t="s">
        <v>422</v>
      </c>
      <c r="D243" s="401"/>
      <c r="E243" s="402"/>
      <c r="F243" s="280" t="str">
        <f t="shared" si="15"/>
        <v xml:space="preserve"> </v>
      </c>
      <c r="G243" s="403"/>
      <c r="H243" s="282" t="str">
        <f t="shared" si="16"/>
        <v xml:space="preserve"> </v>
      </c>
      <c r="I243" s="283" t="str">
        <f t="shared" si="17"/>
        <v xml:space="preserve"> </v>
      </c>
      <c r="J243" s="284" t="str">
        <f t="shared" si="21"/>
        <v xml:space="preserve"> </v>
      </c>
      <c r="K243" s="285" t="str">
        <f t="shared" si="18"/>
        <v xml:space="preserve"> </v>
      </c>
      <c r="L243" s="286" t="str">
        <f t="shared" si="20"/>
        <v xml:space="preserve"> </v>
      </c>
      <c r="M243" s="1054"/>
      <c r="N243" s="287">
        <f t="shared" si="19"/>
        <v>0</v>
      </c>
      <c r="O243" s="80"/>
    </row>
    <row r="244" spans="1:15" ht="14.15" customHeight="1">
      <c r="A244" s="80"/>
      <c r="B244" s="1651"/>
      <c r="C244" s="279" t="s">
        <v>423</v>
      </c>
      <c r="D244" s="401"/>
      <c r="E244" s="402"/>
      <c r="F244" s="280" t="str">
        <f t="shared" ref="F244:F307" si="22">IF(AND(NOT(ISBLANK(D244)),NOT(ISBLANK(E244)),NOT(ISBLANK(D243)),NOT(ISBLANK(E243))),24-D243-(E243/60)+D244+(E244/60)," ")</f>
        <v xml:space="preserve"> </v>
      </c>
      <c r="G244" s="403"/>
      <c r="H244" s="282" t="str">
        <f t="shared" ref="H244:H307" si="23">IF(AND(NOT(ISBLANK(D244)),NOT(ISBLANK(E244)),G244&gt;0),G244/F244*24," ")</f>
        <v xml:space="preserve"> </v>
      </c>
      <c r="I244" s="283" t="str">
        <f t="shared" ref="I244:I307" si="24">IF(OR(ISBLANK(G244),N244=0,H244&lt;0.8*N244)," ",H244)</f>
        <v xml:space="preserve"> </v>
      </c>
      <c r="J244" s="284" t="str">
        <f t="shared" si="21"/>
        <v xml:space="preserve"> </v>
      </c>
      <c r="K244" s="285" t="str">
        <f t="shared" ref="K244:K307" si="25">IF(J244=" "," ",J244*1.2)</f>
        <v xml:space="preserve"> </v>
      </c>
      <c r="L244" s="286" t="str">
        <f t="shared" si="20"/>
        <v xml:space="preserve"> </v>
      </c>
      <c r="M244" s="1054"/>
      <c r="N244" s="287">
        <f t="shared" ref="N244:N307" si="26">IF(AND(ISBLANK($I$20),ISBLANK($I$23),ISBLANK($I$26),ISBLANK($I$31),ISBLANK($I$38)),0,IF(SUM($I$20*(100-$I$21)/100,$I$23*(100-$I$24)/100,$I$26,$I$31)&gt;0,($I$20*(100-$I$21)/100+$I$23*(100-$I$24)/100+$I$26+$I$31)/366,$I$38/366))</f>
        <v>0</v>
      </c>
      <c r="O244" s="80"/>
    </row>
    <row r="245" spans="1:15" ht="14.15" customHeight="1">
      <c r="A245" s="80"/>
      <c r="B245" s="1651"/>
      <c r="C245" s="279" t="s">
        <v>424</v>
      </c>
      <c r="D245" s="401"/>
      <c r="E245" s="402"/>
      <c r="F245" s="280" t="str">
        <f t="shared" si="22"/>
        <v xml:space="preserve"> </v>
      </c>
      <c r="G245" s="403"/>
      <c r="H245" s="282" t="str">
        <f t="shared" si="23"/>
        <v xml:space="preserve"> </v>
      </c>
      <c r="I245" s="283" t="str">
        <f t="shared" si="24"/>
        <v xml:space="preserve"> </v>
      </c>
      <c r="J245" s="284" t="str">
        <f t="shared" si="21"/>
        <v xml:space="preserve"> </v>
      </c>
      <c r="K245" s="285" t="str">
        <f t="shared" si="25"/>
        <v xml:space="preserve"> </v>
      </c>
      <c r="L245" s="286" t="str">
        <f t="shared" ref="L245:L308" si="27">IF(AND(I245&lt;=K245,M245&lt;&gt;"Ja"),I245," ")</f>
        <v xml:space="preserve"> </v>
      </c>
      <c r="M245" s="1054"/>
      <c r="N245" s="287">
        <f t="shared" si="26"/>
        <v>0</v>
      </c>
      <c r="O245" s="80"/>
    </row>
    <row r="246" spans="1:15" ht="14.15" customHeight="1">
      <c r="A246" s="80"/>
      <c r="B246" s="1651"/>
      <c r="C246" s="279" t="s">
        <v>425</v>
      </c>
      <c r="D246" s="401"/>
      <c r="E246" s="402"/>
      <c r="F246" s="280" t="str">
        <f t="shared" si="22"/>
        <v xml:space="preserve"> </v>
      </c>
      <c r="G246" s="403"/>
      <c r="H246" s="282" t="str">
        <f t="shared" si="23"/>
        <v xml:space="preserve"> </v>
      </c>
      <c r="I246" s="283" t="str">
        <f t="shared" si="24"/>
        <v xml:space="preserve"> </v>
      </c>
      <c r="J246" s="284" t="str">
        <f t="shared" si="21"/>
        <v xml:space="preserve"> </v>
      </c>
      <c r="K246" s="285" t="str">
        <f t="shared" si="25"/>
        <v xml:space="preserve"> </v>
      </c>
      <c r="L246" s="286" t="str">
        <f t="shared" si="27"/>
        <v xml:space="preserve"> </v>
      </c>
      <c r="M246" s="1054"/>
      <c r="N246" s="287">
        <f t="shared" si="26"/>
        <v>0</v>
      </c>
      <c r="O246" s="80"/>
    </row>
    <row r="247" spans="1:15" ht="14.15" customHeight="1">
      <c r="A247" s="80"/>
      <c r="B247" s="1670" t="s">
        <v>70</v>
      </c>
      <c r="C247" s="279" t="s">
        <v>426</v>
      </c>
      <c r="D247" s="401"/>
      <c r="E247" s="402"/>
      <c r="F247" s="280" t="str">
        <f t="shared" si="22"/>
        <v xml:space="preserve"> </v>
      </c>
      <c r="G247" s="403"/>
      <c r="H247" s="282" t="str">
        <f t="shared" si="23"/>
        <v xml:space="preserve"> </v>
      </c>
      <c r="I247" s="283" t="str">
        <f t="shared" si="24"/>
        <v xml:space="preserve"> </v>
      </c>
      <c r="J247" s="284" t="str">
        <f t="shared" si="21"/>
        <v xml:space="preserve"> </v>
      </c>
      <c r="K247" s="285" t="str">
        <f t="shared" si="25"/>
        <v xml:space="preserve"> </v>
      </c>
      <c r="L247" s="286" t="str">
        <f t="shared" si="27"/>
        <v xml:space="preserve"> </v>
      </c>
      <c r="M247" s="1054"/>
      <c r="N247" s="287">
        <f t="shared" si="26"/>
        <v>0</v>
      </c>
      <c r="O247" s="80"/>
    </row>
    <row r="248" spans="1:15" ht="14.15" customHeight="1">
      <c r="A248" s="80"/>
      <c r="B248" s="1670"/>
      <c r="C248" s="279" t="s">
        <v>427</v>
      </c>
      <c r="D248" s="401"/>
      <c r="E248" s="402"/>
      <c r="F248" s="280" t="str">
        <f t="shared" si="22"/>
        <v xml:space="preserve"> </v>
      </c>
      <c r="G248" s="403"/>
      <c r="H248" s="282" t="str">
        <f t="shared" si="23"/>
        <v xml:space="preserve"> </v>
      </c>
      <c r="I248" s="283" t="str">
        <f t="shared" si="24"/>
        <v xml:space="preserve"> </v>
      </c>
      <c r="J248" s="284" t="str">
        <f t="shared" si="21"/>
        <v xml:space="preserve"> </v>
      </c>
      <c r="K248" s="285" t="str">
        <f t="shared" si="25"/>
        <v xml:space="preserve"> </v>
      </c>
      <c r="L248" s="286" t="str">
        <f t="shared" si="27"/>
        <v xml:space="preserve"> </v>
      </c>
      <c r="M248" s="1054"/>
      <c r="N248" s="287">
        <f t="shared" si="26"/>
        <v>0</v>
      </c>
      <c r="O248" s="80"/>
    </row>
    <row r="249" spans="1:15" ht="14.15" customHeight="1">
      <c r="A249" s="80"/>
      <c r="B249" s="1670"/>
      <c r="C249" s="279" t="s">
        <v>428</v>
      </c>
      <c r="D249" s="401"/>
      <c r="E249" s="402"/>
      <c r="F249" s="280" t="str">
        <f t="shared" si="22"/>
        <v xml:space="preserve"> </v>
      </c>
      <c r="G249" s="403"/>
      <c r="H249" s="282" t="str">
        <f t="shared" si="23"/>
        <v xml:space="preserve"> </v>
      </c>
      <c r="I249" s="283" t="str">
        <f t="shared" si="24"/>
        <v xml:space="preserve"> </v>
      </c>
      <c r="J249" s="284" t="str">
        <f t="shared" si="21"/>
        <v xml:space="preserve"> </v>
      </c>
      <c r="K249" s="285" t="str">
        <f t="shared" si="25"/>
        <v xml:space="preserve"> </v>
      </c>
      <c r="L249" s="286" t="str">
        <f t="shared" si="27"/>
        <v xml:space="preserve"> </v>
      </c>
      <c r="M249" s="1054"/>
      <c r="N249" s="287">
        <f t="shared" si="26"/>
        <v>0</v>
      </c>
      <c r="O249" s="80"/>
    </row>
    <row r="250" spans="1:15" ht="14.15" customHeight="1">
      <c r="A250" s="80"/>
      <c r="B250" s="1670"/>
      <c r="C250" s="279" t="s">
        <v>429</v>
      </c>
      <c r="D250" s="401"/>
      <c r="E250" s="402"/>
      <c r="F250" s="280" t="str">
        <f t="shared" si="22"/>
        <v xml:space="preserve"> </v>
      </c>
      <c r="G250" s="403"/>
      <c r="H250" s="282" t="str">
        <f t="shared" si="23"/>
        <v xml:space="preserve"> </v>
      </c>
      <c r="I250" s="283" t="str">
        <f t="shared" si="24"/>
        <v xml:space="preserve"> </v>
      </c>
      <c r="J250" s="284" t="str">
        <f t="shared" ref="J250:J313" si="28">IF(MIN(I240:I260)=0," ",MIN(I240:I260))</f>
        <v xml:space="preserve"> </v>
      </c>
      <c r="K250" s="285" t="str">
        <f t="shared" si="25"/>
        <v xml:space="preserve"> </v>
      </c>
      <c r="L250" s="286" t="str">
        <f t="shared" si="27"/>
        <v xml:space="preserve"> </v>
      </c>
      <c r="M250" s="1054"/>
      <c r="N250" s="287">
        <f t="shared" si="26"/>
        <v>0</v>
      </c>
      <c r="O250" s="80"/>
    </row>
    <row r="251" spans="1:15" ht="14.15" customHeight="1">
      <c r="A251" s="80"/>
      <c r="B251" s="1670"/>
      <c r="C251" s="279" t="s">
        <v>430</v>
      </c>
      <c r="D251" s="401"/>
      <c r="E251" s="402"/>
      <c r="F251" s="280" t="str">
        <f t="shared" si="22"/>
        <v xml:space="preserve"> </v>
      </c>
      <c r="G251" s="403"/>
      <c r="H251" s="282" t="str">
        <f t="shared" si="23"/>
        <v xml:space="preserve"> </v>
      </c>
      <c r="I251" s="283" t="str">
        <f t="shared" si="24"/>
        <v xml:space="preserve"> </v>
      </c>
      <c r="J251" s="284" t="str">
        <f t="shared" si="28"/>
        <v xml:space="preserve"> </v>
      </c>
      <c r="K251" s="285" t="str">
        <f t="shared" si="25"/>
        <v xml:space="preserve"> </v>
      </c>
      <c r="L251" s="286" t="str">
        <f t="shared" si="27"/>
        <v xml:space="preserve"> </v>
      </c>
      <c r="M251" s="1054"/>
      <c r="N251" s="287">
        <f t="shared" si="26"/>
        <v>0</v>
      </c>
      <c r="O251" s="80"/>
    </row>
    <row r="252" spans="1:15" ht="14.15" customHeight="1">
      <c r="A252" s="80"/>
      <c r="B252" s="291"/>
      <c r="C252" s="279" t="s">
        <v>431</v>
      </c>
      <c r="D252" s="401"/>
      <c r="E252" s="402"/>
      <c r="F252" s="280" t="str">
        <f t="shared" si="22"/>
        <v xml:space="preserve"> </v>
      </c>
      <c r="G252" s="403"/>
      <c r="H252" s="282" t="str">
        <f t="shared" si="23"/>
        <v xml:space="preserve"> </v>
      </c>
      <c r="I252" s="283" t="str">
        <f t="shared" si="24"/>
        <v xml:space="preserve"> </v>
      </c>
      <c r="J252" s="284" t="str">
        <f t="shared" si="28"/>
        <v xml:space="preserve"> </v>
      </c>
      <c r="K252" s="285" t="str">
        <f t="shared" si="25"/>
        <v xml:space="preserve"> </v>
      </c>
      <c r="L252" s="286" t="str">
        <f t="shared" si="27"/>
        <v xml:space="preserve"> </v>
      </c>
      <c r="M252" s="1054"/>
      <c r="N252" s="287">
        <f t="shared" si="26"/>
        <v>0</v>
      </c>
      <c r="O252" s="80"/>
    </row>
    <row r="253" spans="1:15" ht="14.15" customHeight="1">
      <c r="A253" s="80"/>
      <c r="B253" s="291"/>
      <c r="C253" s="279" t="s">
        <v>432</v>
      </c>
      <c r="D253" s="401"/>
      <c r="E253" s="402"/>
      <c r="F253" s="280" t="str">
        <f t="shared" si="22"/>
        <v xml:space="preserve"> </v>
      </c>
      <c r="G253" s="403"/>
      <c r="H253" s="282" t="str">
        <f t="shared" si="23"/>
        <v xml:space="preserve"> </v>
      </c>
      <c r="I253" s="283" t="str">
        <f t="shared" si="24"/>
        <v xml:space="preserve"> </v>
      </c>
      <c r="J253" s="284" t="str">
        <f t="shared" si="28"/>
        <v xml:space="preserve"> </v>
      </c>
      <c r="K253" s="285" t="str">
        <f t="shared" si="25"/>
        <v xml:space="preserve"> </v>
      </c>
      <c r="L253" s="286" t="str">
        <f t="shared" si="27"/>
        <v xml:space="preserve"> </v>
      </c>
      <c r="M253" s="1054"/>
      <c r="N253" s="287">
        <f t="shared" si="26"/>
        <v>0</v>
      </c>
      <c r="O253" s="80"/>
    </row>
    <row r="254" spans="1:15" ht="14.15" customHeight="1">
      <c r="A254" s="80"/>
      <c r="B254" s="291"/>
      <c r="C254" s="279" t="s">
        <v>433</v>
      </c>
      <c r="D254" s="401"/>
      <c r="E254" s="402"/>
      <c r="F254" s="280" t="str">
        <f t="shared" si="22"/>
        <v xml:space="preserve"> </v>
      </c>
      <c r="G254" s="403"/>
      <c r="H254" s="282" t="str">
        <f t="shared" si="23"/>
        <v xml:space="preserve"> </v>
      </c>
      <c r="I254" s="283" t="str">
        <f t="shared" si="24"/>
        <v xml:space="preserve"> </v>
      </c>
      <c r="J254" s="284" t="str">
        <f t="shared" si="28"/>
        <v xml:space="preserve"> </v>
      </c>
      <c r="K254" s="285" t="str">
        <f t="shared" si="25"/>
        <v xml:space="preserve"> </v>
      </c>
      <c r="L254" s="286" t="str">
        <f t="shared" si="27"/>
        <v xml:space="preserve"> </v>
      </c>
      <c r="M254" s="1054"/>
      <c r="N254" s="287">
        <f t="shared" si="26"/>
        <v>0</v>
      </c>
      <c r="O254" s="80"/>
    </row>
    <row r="255" spans="1:15" ht="14.15" customHeight="1">
      <c r="A255" s="80"/>
      <c r="B255" s="291"/>
      <c r="C255" s="279" t="s">
        <v>434</v>
      </c>
      <c r="D255" s="401"/>
      <c r="E255" s="402"/>
      <c r="F255" s="280" t="str">
        <f t="shared" si="22"/>
        <v xml:space="preserve"> </v>
      </c>
      <c r="G255" s="403"/>
      <c r="H255" s="282" t="str">
        <f t="shared" si="23"/>
        <v xml:space="preserve"> </v>
      </c>
      <c r="I255" s="283" t="str">
        <f t="shared" si="24"/>
        <v xml:space="preserve"> </v>
      </c>
      <c r="J255" s="284" t="str">
        <f t="shared" si="28"/>
        <v xml:space="preserve"> </v>
      </c>
      <c r="K255" s="285" t="str">
        <f t="shared" si="25"/>
        <v xml:space="preserve"> </v>
      </c>
      <c r="L255" s="286" t="str">
        <f t="shared" si="27"/>
        <v xml:space="preserve"> </v>
      </c>
      <c r="M255" s="1054"/>
      <c r="N255" s="287">
        <f t="shared" si="26"/>
        <v>0</v>
      </c>
      <c r="O255" s="80"/>
    </row>
    <row r="256" spans="1:15" ht="14.15" customHeight="1">
      <c r="A256" s="80"/>
      <c r="B256" s="291"/>
      <c r="C256" s="279" t="s">
        <v>435</v>
      </c>
      <c r="D256" s="401"/>
      <c r="E256" s="402"/>
      <c r="F256" s="280" t="str">
        <f t="shared" si="22"/>
        <v xml:space="preserve"> </v>
      </c>
      <c r="G256" s="403"/>
      <c r="H256" s="282" t="str">
        <f t="shared" si="23"/>
        <v xml:space="preserve"> </v>
      </c>
      <c r="I256" s="283" t="str">
        <f t="shared" si="24"/>
        <v xml:space="preserve"> </v>
      </c>
      <c r="J256" s="284" t="str">
        <f t="shared" si="28"/>
        <v xml:space="preserve"> </v>
      </c>
      <c r="K256" s="285" t="str">
        <f t="shared" si="25"/>
        <v xml:space="preserve"> </v>
      </c>
      <c r="L256" s="286" t="str">
        <f t="shared" si="27"/>
        <v xml:space="preserve"> </v>
      </c>
      <c r="M256" s="1054"/>
      <c r="N256" s="287">
        <f t="shared" si="26"/>
        <v>0</v>
      </c>
      <c r="O256" s="80"/>
    </row>
    <row r="257" spans="1:15" ht="14.15" customHeight="1">
      <c r="A257" s="80"/>
      <c r="B257" s="291"/>
      <c r="C257" s="279" t="s">
        <v>436</v>
      </c>
      <c r="D257" s="401"/>
      <c r="E257" s="402"/>
      <c r="F257" s="280" t="str">
        <f t="shared" si="22"/>
        <v xml:space="preserve"> </v>
      </c>
      <c r="G257" s="403"/>
      <c r="H257" s="282" t="str">
        <f t="shared" si="23"/>
        <v xml:space="preserve"> </v>
      </c>
      <c r="I257" s="283" t="str">
        <f t="shared" si="24"/>
        <v xml:space="preserve"> </v>
      </c>
      <c r="J257" s="284" t="str">
        <f t="shared" si="28"/>
        <v xml:space="preserve"> </v>
      </c>
      <c r="K257" s="285" t="str">
        <f t="shared" si="25"/>
        <v xml:space="preserve"> </v>
      </c>
      <c r="L257" s="286" t="str">
        <f t="shared" si="27"/>
        <v xml:space="preserve"> </v>
      </c>
      <c r="M257" s="1054"/>
      <c r="N257" s="287">
        <f t="shared" si="26"/>
        <v>0</v>
      </c>
      <c r="O257" s="80"/>
    </row>
    <row r="258" spans="1:15" ht="14.15" customHeight="1">
      <c r="A258" s="80"/>
      <c r="B258" s="291"/>
      <c r="C258" s="279" t="s">
        <v>437</v>
      </c>
      <c r="D258" s="401"/>
      <c r="E258" s="402"/>
      <c r="F258" s="280" t="str">
        <f t="shared" si="22"/>
        <v xml:space="preserve"> </v>
      </c>
      <c r="G258" s="403"/>
      <c r="H258" s="282" t="str">
        <f t="shared" si="23"/>
        <v xml:space="preserve"> </v>
      </c>
      <c r="I258" s="283" t="str">
        <f t="shared" si="24"/>
        <v xml:space="preserve"> </v>
      </c>
      <c r="J258" s="284" t="str">
        <f t="shared" si="28"/>
        <v xml:space="preserve"> </v>
      </c>
      <c r="K258" s="285" t="str">
        <f t="shared" si="25"/>
        <v xml:space="preserve"> </v>
      </c>
      <c r="L258" s="286" t="str">
        <f t="shared" si="27"/>
        <v xml:space="preserve"> </v>
      </c>
      <c r="M258" s="1054"/>
      <c r="N258" s="287">
        <f t="shared" si="26"/>
        <v>0</v>
      </c>
      <c r="O258" s="80"/>
    </row>
    <row r="259" spans="1:15" ht="14.15" customHeight="1">
      <c r="A259" s="80"/>
      <c r="B259" s="291"/>
      <c r="C259" s="279" t="s">
        <v>438</v>
      </c>
      <c r="D259" s="401"/>
      <c r="E259" s="402"/>
      <c r="F259" s="280" t="str">
        <f t="shared" si="22"/>
        <v xml:space="preserve"> </v>
      </c>
      <c r="G259" s="403"/>
      <c r="H259" s="282" t="str">
        <f t="shared" si="23"/>
        <v xml:space="preserve"> </v>
      </c>
      <c r="I259" s="283" t="str">
        <f t="shared" si="24"/>
        <v xml:space="preserve"> </v>
      </c>
      <c r="J259" s="284" t="str">
        <f t="shared" si="28"/>
        <v xml:space="preserve"> </v>
      </c>
      <c r="K259" s="285" t="str">
        <f t="shared" si="25"/>
        <v xml:space="preserve"> </v>
      </c>
      <c r="L259" s="286" t="str">
        <f t="shared" si="27"/>
        <v xml:space="preserve"> </v>
      </c>
      <c r="M259" s="1054"/>
      <c r="N259" s="287">
        <f t="shared" si="26"/>
        <v>0</v>
      </c>
      <c r="O259" s="80"/>
    </row>
    <row r="260" spans="1:15" ht="14.15" customHeight="1">
      <c r="A260" s="80"/>
      <c r="B260" s="291"/>
      <c r="C260" s="279" t="s">
        <v>439</v>
      </c>
      <c r="D260" s="401"/>
      <c r="E260" s="402"/>
      <c r="F260" s="280" t="str">
        <f t="shared" si="22"/>
        <v xml:space="preserve"> </v>
      </c>
      <c r="G260" s="403"/>
      <c r="H260" s="282" t="str">
        <f t="shared" si="23"/>
        <v xml:space="preserve"> </v>
      </c>
      <c r="I260" s="283" t="str">
        <f t="shared" si="24"/>
        <v xml:space="preserve"> </v>
      </c>
      <c r="J260" s="284" t="str">
        <f t="shared" si="28"/>
        <v xml:space="preserve"> </v>
      </c>
      <c r="K260" s="285" t="str">
        <f t="shared" si="25"/>
        <v xml:space="preserve"> </v>
      </c>
      <c r="L260" s="286" t="str">
        <f t="shared" si="27"/>
        <v xml:space="preserve"> </v>
      </c>
      <c r="M260" s="1054"/>
      <c r="N260" s="287">
        <f t="shared" si="26"/>
        <v>0</v>
      </c>
      <c r="O260" s="80"/>
    </row>
    <row r="261" spans="1:15" ht="14.15" customHeight="1">
      <c r="A261" s="80"/>
      <c r="B261" s="291"/>
      <c r="C261" s="279" t="s">
        <v>440</v>
      </c>
      <c r="D261" s="401"/>
      <c r="E261" s="402"/>
      <c r="F261" s="280" t="str">
        <f t="shared" si="22"/>
        <v xml:space="preserve"> </v>
      </c>
      <c r="G261" s="403"/>
      <c r="H261" s="282" t="str">
        <f t="shared" si="23"/>
        <v xml:space="preserve"> </v>
      </c>
      <c r="I261" s="283" t="str">
        <f t="shared" si="24"/>
        <v xml:space="preserve"> </v>
      </c>
      <c r="J261" s="284" t="str">
        <f t="shared" si="28"/>
        <v xml:space="preserve"> </v>
      </c>
      <c r="K261" s="285" t="str">
        <f t="shared" si="25"/>
        <v xml:space="preserve"> </v>
      </c>
      <c r="L261" s="286" t="str">
        <f t="shared" si="27"/>
        <v xml:space="preserve"> </v>
      </c>
      <c r="M261" s="1054"/>
      <c r="N261" s="287">
        <f t="shared" si="26"/>
        <v>0</v>
      </c>
      <c r="O261" s="80"/>
    </row>
    <row r="262" spans="1:15" ht="14.15" customHeight="1">
      <c r="A262" s="80"/>
      <c r="B262" s="291"/>
      <c r="C262" s="279" t="s">
        <v>441</v>
      </c>
      <c r="D262" s="401"/>
      <c r="E262" s="402"/>
      <c r="F262" s="280" t="str">
        <f t="shared" si="22"/>
        <v xml:space="preserve"> </v>
      </c>
      <c r="G262" s="403"/>
      <c r="H262" s="282" t="str">
        <f t="shared" si="23"/>
        <v xml:space="preserve"> </v>
      </c>
      <c r="I262" s="283" t="str">
        <f t="shared" si="24"/>
        <v xml:space="preserve"> </v>
      </c>
      <c r="J262" s="284" t="str">
        <f t="shared" si="28"/>
        <v xml:space="preserve"> </v>
      </c>
      <c r="K262" s="285" t="str">
        <f t="shared" si="25"/>
        <v xml:space="preserve"> </v>
      </c>
      <c r="L262" s="286" t="str">
        <f t="shared" si="27"/>
        <v xml:space="preserve"> </v>
      </c>
      <c r="M262" s="1054"/>
      <c r="N262" s="287">
        <f t="shared" si="26"/>
        <v>0</v>
      </c>
      <c r="O262" s="80"/>
    </row>
    <row r="263" spans="1:15" ht="14.15" customHeight="1">
      <c r="A263" s="80"/>
      <c r="B263" s="291"/>
      <c r="C263" s="279" t="s">
        <v>442</v>
      </c>
      <c r="D263" s="401"/>
      <c r="E263" s="402"/>
      <c r="F263" s="280" t="str">
        <f t="shared" si="22"/>
        <v xml:space="preserve"> </v>
      </c>
      <c r="G263" s="403"/>
      <c r="H263" s="282" t="str">
        <f t="shared" si="23"/>
        <v xml:space="preserve"> </v>
      </c>
      <c r="I263" s="283" t="str">
        <f t="shared" si="24"/>
        <v xml:space="preserve"> </v>
      </c>
      <c r="J263" s="284" t="str">
        <f t="shared" si="28"/>
        <v xml:space="preserve"> </v>
      </c>
      <c r="K263" s="285" t="str">
        <f t="shared" si="25"/>
        <v xml:space="preserve"> </v>
      </c>
      <c r="L263" s="286" t="str">
        <f t="shared" si="27"/>
        <v xml:space="preserve"> </v>
      </c>
      <c r="M263" s="1054"/>
      <c r="N263" s="287">
        <f t="shared" si="26"/>
        <v>0</v>
      </c>
      <c r="O263" s="80"/>
    </row>
    <row r="264" spans="1:15" ht="14.15" customHeight="1">
      <c r="A264" s="80"/>
      <c r="B264" s="292"/>
      <c r="C264" s="279" t="s">
        <v>443</v>
      </c>
      <c r="D264" s="401"/>
      <c r="E264" s="402"/>
      <c r="F264" s="280" t="str">
        <f t="shared" si="22"/>
        <v xml:space="preserve"> </v>
      </c>
      <c r="G264" s="403"/>
      <c r="H264" s="282" t="str">
        <f t="shared" si="23"/>
        <v xml:space="preserve"> </v>
      </c>
      <c r="I264" s="283" t="str">
        <f t="shared" si="24"/>
        <v xml:space="preserve"> </v>
      </c>
      <c r="J264" s="284" t="str">
        <f t="shared" si="28"/>
        <v xml:space="preserve"> </v>
      </c>
      <c r="K264" s="285" t="str">
        <f t="shared" si="25"/>
        <v xml:space="preserve"> </v>
      </c>
      <c r="L264" s="286" t="str">
        <f t="shared" si="27"/>
        <v xml:space="preserve"> </v>
      </c>
      <c r="M264" s="1054"/>
      <c r="N264" s="287">
        <f t="shared" si="26"/>
        <v>0</v>
      </c>
      <c r="O264" s="80"/>
    </row>
    <row r="265" spans="1:15" ht="14.15" customHeight="1">
      <c r="A265" s="80"/>
      <c r="B265" s="293"/>
      <c r="C265" s="279" t="s">
        <v>444</v>
      </c>
      <c r="D265" s="401"/>
      <c r="E265" s="402"/>
      <c r="F265" s="280" t="str">
        <f t="shared" si="22"/>
        <v xml:space="preserve"> </v>
      </c>
      <c r="G265" s="403"/>
      <c r="H265" s="282" t="str">
        <f t="shared" si="23"/>
        <v xml:space="preserve"> </v>
      </c>
      <c r="I265" s="283" t="str">
        <f t="shared" si="24"/>
        <v xml:space="preserve"> </v>
      </c>
      <c r="J265" s="284" t="str">
        <f t="shared" si="28"/>
        <v xml:space="preserve"> </v>
      </c>
      <c r="K265" s="285" t="str">
        <f t="shared" si="25"/>
        <v xml:space="preserve"> </v>
      </c>
      <c r="L265" s="286" t="str">
        <f t="shared" si="27"/>
        <v xml:space="preserve"> </v>
      </c>
      <c r="M265" s="1054"/>
      <c r="N265" s="287">
        <f t="shared" si="26"/>
        <v>0</v>
      </c>
      <c r="O265" s="80"/>
    </row>
    <row r="266" spans="1:15" ht="14.15" customHeight="1">
      <c r="A266" s="80"/>
      <c r="B266" s="294"/>
      <c r="C266" s="279" t="s">
        <v>445</v>
      </c>
      <c r="D266" s="401"/>
      <c r="E266" s="402"/>
      <c r="F266" s="280" t="str">
        <f t="shared" si="22"/>
        <v xml:space="preserve"> </v>
      </c>
      <c r="G266" s="403"/>
      <c r="H266" s="282" t="str">
        <f t="shared" si="23"/>
        <v xml:space="preserve"> </v>
      </c>
      <c r="I266" s="283" t="str">
        <f t="shared" si="24"/>
        <v xml:space="preserve"> </v>
      </c>
      <c r="J266" s="284" t="str">
        <f t="shared" si="28"/>
        <v xml:space="preserve"> </v>
      </c>
      <c r="K266" s="285" t="str">
        <f t="shared" si="25"/>
        <v xml:space="preserve"> </v>
      </c>
      <c r="L266" s="286" t="str">
        <f t="shared" si="27"/>
        <v xml:space="preserve"> </v>
      </c>
      <c r="M266" s="1054"/>
      <c r="N266" s="287">
        <f t="shared" si="26"/>
        <v>0</v>
      </c>
      <c r="O266" s="80"/>
    </row>
    <row r="267" spans="1:15" ht="14.15" customHeight="1">
      <c r="A267" s="80"/>
      <c r="B267" s="294"/>
      <c r="C267" s="279" t="s">
        <v>446</v>
      </c>
      <c r="D267" s="401"/>
      <c r="E267" s="402"/>
      <c r="F267" s="280" t="str">
        <f t="shared" si="22"/>
        <v xml:space="preserve"> </v>
      </c>
      <c r="G267" s="403"/>
      <c r="H267" s="282" t="str">
        <f t="shared" si="23"/>
        <v xml:space="preserve"> </v>
      </c>
      <c r="I267" s="283" t="str">
        <f t="shared" si="24"/>
        <v xml:space="preserve"> </v>
      </c>
      <c r="J267" s="284" t="str">
        <f t="shared" si="28"/>
        <v xml:space="preserve"> </v>
      </c>
      <c r="K267" s="285" t="str">
        <f t="shared" si="25"/>
        <v xml:space="preserve"> </v>
      </c>
      <c r="L267" s="286" t="str">
        <f t="shared" si="27"/>
        <v xml:space="preserve"> </v>
      </c>
      <c r="M267" s="1054"/>
      <c r="N267" s="287">
        <f t="shared" si="26"/>
        <v>0</v>
      </c>
      <c r="O267" s="80"/>
    </row>
    <row r="268" spans="1:15" ht="14.15" customHeight="1">
      <c r="A268" s="80"/>
      <c r="B268" s="294"/>
      <c r="C268" s="279" t="s">
        <v>447</v>
      </c>
      <c r="D268" s="401"/>
      <c r="E268" s="402"/>
      <c r="F268" s="280" t="str">
        <f t="shared" si="22"/>
        <v xml:space="preserve"> </v>
      </c>
      <c r="G268" s="403"/>
      <c r="H268" s="282" t="str">
        <f t="shared" si="23"/>
        <v xml:space="preserve"> </v>
      </c>
      <c r="I268" s="283" t="str">
        <f t="shared" si="24"/>
        <v xml:space="preserve"> </v>
      </c>
      <c r="J268" s="284" t="str">
        <f t="shared" si="28"/>
        <v xml:space="preserve"> </v>
      </c>
      <c r="K268" s="285" t="str">
        <f t="shared" si="25"/>
        <v xml:space="preserve"> </v>
      </c>
      <c r="L268" s="286" t="str">
        <f t="shared" si="27"/>
        <v xml:space="preserve"> </v>
      </c>
      <c r="M268" s="1054"/>
      <c r="N268" s="287">
        <f t="shared" si="26"/>
        <v>0</v>
      </c>
      <c r="O268" s="80"/>
    </row>
    <row r="269" spans="1:15" ht="14.15" customHeight="1">
      <c r="A269" s="80"/>
      <c r="B269" s="294"/>
      <c r="C269" s="279" t="s">
        <v>448</v>
      </c>
      <c r="D269" s="401"/>
      <c r="E269" s="402"/>
      <c r="F269" s="280" t="str">
        <f t="shared" si="22"/>
        <v xml:space="preserve"> </v>
      </c>
      <c r="G269" s="403"/>
      <c r="H269" s="282" t="str">
        <f t="shared" si="23"/>
        <v xml:space="preserve"> </v>
      </c>
      <c r="I269" s="283" t="str">
        <f t="shared" si="24"/>
        <v xml:space="preserve"> </v>
      </c>
      <c r="J269" s="284" t="str">
        <f t="shared" si="28"/>
        <v xml:space="preserve"> </v>
      </c>
      <c r="K269" s="285" t="str">
        <f t="shared" si="25"/>
        <v xml:space="preserve"> </v>
      </c>
      <c r="L269" s="286" t="str">
        <f t="shared" si="27"/>
        <v xml:space="preserve"> </v>
      </c>
      <c r="M269" s="1054"/>
      <c r="N269" s="287">
        <f t="shared" si="26"/>
        <v>0</v>
      </c>
      <c r="O269" s="80"/>
    </row>
    <row r="270" spans="1:15" ht="14.15" customHeight="1">
      <c r="A270" s="80"/>
      <c r="B270" s="294"/>
      <c r="C270" s="279" t="s">
        <v>449</v>
      </c>
      <c r="D270" s="401"/>
      <c r="E270" s="402"/>
      <c r="F270" s="280" t="str">
        <f t="shared" si="22"/>
        <v xml:space="preserve"> </v>
      </c>
      <c r="G270" s="403"/>
      <c r="H270" s="282" t="str">
        <f t="shared" si="23"/>
        <v xml:space="preserve"> </v>
      </c>
      <c r="I270" s="283" t="str">
        <f t="shared" si="24"/>
        <v xml:space="preserve"> </v>
      </c>
      <c r="J270" s="284" t="str">
        <f t="shared" si="28"/>
        <v xml:space="preserve"> </v>
      </c>
      <c r="K270" s="285" t="str">
        <f t="shared" si="25"/>
        <v xml:space="preserve"> </v>
      </c>
      <c r="L270" s="286" t="str">
        <f t="shared" si="27"/>
        <v xml:space="preserve"> </v>
      </c>
      <c r="M270" s="1054"/>
      <c r="N270" s="287">
        <f t="shared" si="26"/>
        <v>0</v>
      </c>
      <c r="O270" s="80"/>
    </row>
    <row r="271" spans="1:15" ht="14.15" customHeight="1">
      <c r="A271" s="80"/>
      <c r="B271" s="294"/>
      <c r="C271" s="279" t="s">
        <v>450</v>
      </c>
      <c r="D271" s="401"/>
      <c r="E271" s="402"/>
      <c r="F271" s="280" t="str">
        <f t="shared" si="22"/>
        <v xml:space="preserve"> </v>
      </c>
      <c r="G271" s="403"/>
      <c r="H271" s="282" t="str">
        <f t="shared" si="23"/>
        <v xml:space="preserve"> </v>
      </c>
      <c r="I271" s="283" t="str">
        <f t="shared" si="24"/>
        <v xml:space="preserve"> </v>
      </c>
      <c r="J271" s="284" t="str">
        <f t="shared" si="28"/>
        <v xml:space="preserve"> </v>
      </c>
      <c r="K271" s="285" t="str">
        <f t="shared" si="25"/>
        <v xml:space="preserve"> </v>
      </c>
      <c r="L271" s="286" t="str">
        <f t="shared" si="27"/>
        <v xml:space="preserve"> </v>
      </c>
      <c r="M271" s="1054"/>
      <c r="N271" s="287">
        <f t="shared" si="26"/>
        <v>0</v>
      </c>
      <c r="O271" s="80"/>
    </row>
    <row r="272" spans="1:15" ht="14.15" customHeight="1">
      <c r="A272" s="80"/>
      <c r="B272" s="294"/>
      <c r="C272" s="279" t="s">
        <v>451</v>
      </c>
      <c r="D272" s="401"/>
      <c r="E272" s="402"/>
      <c r="F272" s="280" t="str">
        <f t="shared" si="22"/>
        <v xml:space="preserve"> </v>
      </c>
      <c r="G272" s="403"/>
      <c r="H272" s="282" t="str">
        <f t="shared" si="23"/>
        <v xml:space="preserve"> </v>
      </c>
      <c r="I272" s="283" t="str">
        <f t="shared" si="24"/>
        <v xml:space="preserve"> </v>
      </c>
      <c r="J272" s="284" t="str">
        <f t="shared" si="28"/>
        <v xml:space="preserve"> </v>
      </c>
      <c r="K272" s="285" t="str">
        <f t="shared" si="25"/>
        <v xml:space="preserve"> </v>
      </c>
      <c r="L272" s="286" t="str">
        <f t="shared" si="27"/>
        <v xml:space="preserve"> </v>
      </c>
      <c r="M272" s="1054"/>
      <c r="N272" s="287">
        <f t="shared" si="26"/>
        <v>0</v>
      </c>
      <c r="O272" s="80"/>
    </row>
    <row r="273" spans="1:15" ht="14.15" customHeight="1">
      <c r="A273" s="80"/>
      <c r="B273" s="294"/>
      <c r="C273" s="279" t="s">
        <v>452</v>
      </c>
      <c r="D273" s="401"/>
      <c r="E273" s="402"/>
      <c r="F273" s="280" t="str">
        <f t="shared" si="22"/>
        <v xml:space="preserve"> </v>
      </c>
      <c r="G273" s="403"/>
      <c r="H273" s="282" t="str">
        <f t="shared" si="23"/>
        <v xml:space="preserve"> </v>
      </c>
      <c r="I273" s="283" t="str">
        <f t="shared" si="24"/>
        <v xml:space="preserve"> </v>
      </c>
      <c r="J273" s="284" t="str">
        <f t="shared" si="28"/>
        <v xml:space="preserve"> </v>
      </c>
      <c r="K273" s="285" t="str">
        <f t="shared" si="25"/>
        <v xml:space="preserve"> </v>
      </c>
      <c r="L273" s="286" t="str">
        <f t="shared" si="27"/>
        <v xml:space="preserve"> </v>
      </c>
      <c r="M273" s="1054"/>
      <c r="N273" s="287">
        <f t="shared" si="26"/>
        <v>0</v>
      </c>
      <c r="O273" s="80"/>
    </row>
    <row r="274" spans="1:15" ht="14.15" customHeight="1">
      <c r="A274" s="80"/>
      <c r="B274" s="1651" t="str">
        <f>IF(ISBLANK(H7)," ",H7)</f>
        <v xml:space="preserve"> </v>
      </c>
      <c r="C274" s="279" t="s">
        <v>453</v>
      </c>
      <c r="D274" s="401"/>
      <c r="E274" s="402"/>
      <c r="F274" s="280" t="str">
        <f t="shared" si="22"/>
        <v xml:space="preserve"> </v>
      </c>
      <c r="G274" s="403"/>
      <c r="H274" s="282" t="str">
        <f t="shared" si="23"/>
        <v xml:space="preserve"> </v>
      </c>
      <c r="I274" s="283" t="str">
        <f t="shared" si="24"/>
        <v xml:space="preserve"> </v>
      </c>
      <c r="J274" s="284" t="str">
        <f t="shared" si="28"/>
        <v xml:space="preserve"> </v>
      </c>
      <c r="K274" s="285" t="str">
        <f t="shared" si="25"/>
        <v xml:space="preserve"> </v>
      </c>
      <c r="L274" s="286" t="str">
        <f t="shared" si="27"/>
        <v xml:space="preserve"> </v>
      </c>
      <c r="M274" s="1054"/>
      <c r="N274" s="287">
        <f t="shared" si="26"/>
        <v>0</v>
      </c>
      <c r="O274" s="80"/>
    </row>
    <row r="275" spans="1:15" ht="14.15" customHeight="1">
      <c r="A275" s="80"/>
      <c r="B275" s="1651"/>
      <c r="C275" s="279" t="s">
        <v>454</v>
      </c>
      <c r="D275" s="401"/>
      <c r="E275" s="402"/>
      <c r="F275" s="280" t="str">
        <f t="shared" si="22"/>
        <v xml:space="preserve"> </v>
      </c>
      <c r="G275" s="403"/>
      <c r="H275" s="282" t="str">
        <f t="shared" si="23"/>
        <v xml:space="preserve"> </v>
      </c>
      <c r="I275" s="283" t="str">
        <f t="shared" si="24"/>
        <v xml:space="preserve"> </v>
      </c>
      <c r="J275" s="284" t="str">
        <f t="shared" si="28"/>
        <v xml:space="preserve"> </v>
      </c>
      <c r="K275" s="285" t="str">
        <f t="shared" si="25"/>
        <v xml:space="preserve"> </v>
      </c>
      <c r="L275" s="286" t="str">
        <f t="shared" si="27"/>
        <v xml:space="preserve"> </v>
      </c>
      <c r="M275" s="1054"/>
      <c r="N275" s="287">
        <f t="shared" si="26"/>
        <v>0</v>
      </c>
      <c r="O275" s="80"/>
    </row>
    <row r="276" spans="1:15" ht="14.15" customHeight="1">
      <c r="A276" s="80"/>
      <c r="B276" s="1651"/>
      <c r="C276" s="279" t="s">
        <v>455</v>
      </c>
      <c r="D276" s="401"/>
      <c r="E276" s="402"/>
      <c r="F276" s="280" t="str">
        <f t="shared" si="22"/>
        <v xml:space="preserve"> </v>
      </c>
      <c r="G276" s="403"/>
      <c r="H276" s="282" t="str">
        <f t="shared" si="23"/>
        <v xml:space="preserve"> </v>
      </c>
      <c r="I276" s="283" t="str">
        <f t="shared" si="24"/>
        <v xml:space="preserve"> </v>
      </c>
      <c r="J276" s="284" t="str">
        <f t="shared" si="28"/>
        <v xml:space="preserve"> </v>
      </c>
      <c r="K276" s="285" t="str">
        <f t="shared" si="25"/>
        <v xml:space="preserve"> </v>
      </c>
      <c r="L276" s="286" t="str">
        <f t="shared" si="27"/>
        <v xml:space="preserve"> </v>
      </c>
      <c r="M276" s="1054"/>
      <c r="N276" s="287">
        <f t="shared" si="26"/>
        <v>0</v>
      </c>
      <c r="O276" s="80"/>
    </row>
    <row r="277" spans="1:15" ht="14.15" customHeight="1">
      <c r="A277" s="80"/>
      <c r="B277" s="1651"/>
      <c r="C277" s="279" t="s">
        <v>456</v>
      </c>
      <c r="D277" s="401"/>
      <c r="E277" s="402"/>
      <c r="F277" s="280" t="str">
        <f t="shared" si="22"/>
        <v xml:space="preserve"> </v>
      </c>
      <c r="G277" s="403"/>
      <c r="H277" s="282" t="str">
        <f t="shared" si="23"/>
        <v xml:space="preserve"> </v>
      </c>
      <c r="I277" s="283" t="str">
        <f t="shared" si="24"/>
        <v xml:space="preserve"> </v>
      </c>
      <c r="J277" s="284" t="str">
        <f t="shared" si="28"/>
        <v xml:space="preserve"> </v>
      </c>
      <c r="K277" s="285" t="str">
        <f t="shared" si="25"/>
        <v xml:space="preserve"> </v>
      </c>
      <c r="L277" s="286" t="str">
        <f t="shared" si="27"/>
        <v xml:space="preserve"> </v>
      </c>
      <c r="M277" s="1054"/>
      <c r="N277" s="287">
        <f t="shared" si="26"/>
        <v>0</v>
      </c>
      <c r="O277" s="80"/>
    </row>
    <row r="278" spans="1:15" ht="14.15" customHeight="1">
      <c r="A278" s="80"/>
      <c r="B278" s="1670" t="s">
        <v>71</v>
      </c>
      <c r="C278" s="279" t="s">
        <v>457</v>
      </c>
      <c r="D278" s="401"/>
      <c r="E278" s="402"/>
      <c r="F278" s="280" t="str">
        <f t="shared" si="22"/>
        <v xml:space="preserve"> </v>
      </c>
      <c r="G278" s="403"/>
      <c r="H278" s="282" t="str">
        <f t="shared" si="23"/>
        <v xml:space="preserve"> </v>
      </c>
      <c r="I278" s="283" t="str">
        <f t="shared" si="24"/>
        <v xml:space="preserve"> </v>
      </c>
      <c r="J278" s="284" t="str">
        <f t="shared" si="28"/>
        <v xml:space="preserve"> </v>
      </c>
      <c r="K278" s="285" t="str">
        <f t="shared" si="25"/>
        <v xml:space="preserve"> </v>
      </c>
      <c r="L278" s="286" t="str">
        <f t="shared" si="27"/>
        <v xml:space="preserve"> </v>
      </c>
      <c r="M278" s="1054"/>
      <c r="N278" s="287">
        <f t="shared" si="26"/>
        <v>0</v>
      </c>
      <c r="O278" s="80"/>
    </row>
    <row r="279" spans="1:15" ht="14.15" customHeight="1">
      <c r="A279" s="80"/>
      <c r="B279" s="1670"/>
      <c r="C279" s="279" t="s">
        <v>458</v>
      </c>
      <c r="D279" s="401"/>
      <c r="E279" s="402"/>
      <c r="F279" s="280" t="str">
        <f t="shared" si="22"/>
        <v xml:space="preserve"> </v>
      </c>
      <c r="G279" s="403"/>
      <c r="H279" s="282" t="str">
        <f t="shared" si="23"/>
        <v xml:space="preserve"> </v>
      </c>
      <c r="I279" s="283" t="str">
        <f t="shared" si="24"/>
        <v xml:space="preserve"> </v>
      </c>
      <c r="J279" s="284" t="str">
        <f t="shared" si="28"/>
        <v xml:space="preserve"> </v>
      </c>
      <c r="K279" s="285" t="str">
        <f t="shared" si="25"/>
        <v xml:space="preserve"> </v>
      </c>
      <c r="L279" s="286" t="str">
        <f t="shared" si="27"/>
        <v xml:space="preserve"> </v>
      </c>
      <c r="M279" s="1054"/>
      <c r="N279" s="287">
        <f t="shared" si="26"/>
        <v>0</v>
      </c>
      <c r="O279" s="80"/>
    </row>
    <row r="280" spans="1:15" ht="14.15" customHeight="1">
      <c r="A280" s="80"/>
      <c r="B280" s="1670"/>
      <c r="C280" s="279" t="s">
        <v>459</v>
      </c>
      <c r="D280" s="401"/>
      <c r="E280" s="402"/>
      <c r="F280" s="280" t="str">
        <f t="shared" si="22"/>
        <v xml:space="preserve"> </v>
      </c>
      <c r="G280" s="403"/>
      <c r="H280" s="282" t="str">
        <f t="shared" si="23"/>
        <v xml:space="preserve"> </v>
      </c>
      <c r="I280" s="283" t="str">
        <f t="shared" si="24"/>
        <v xml:space="preserve"> </v>
      </c>
      <c r="J280" s="284" t="str">
        <f t="shared" si="28"/>
        <v xml:space="preserve"> </v>
      </c>
      <c r="K280" s="285" t="str">
        <f t="shared" si="25"/>
        <v xml:space="preserve"> </v>
      </c>
      <c r="L280" s="286" t="str">
        <f t="shared" si="27"/>
        <v xml:space="preserve"> </v>
      </c>
      <c r="M280" s="1054"/>
      <c r="N280" s="287">
        <f t="shared" si="26"/>
        <v>0</v>
      </c>
      <c r="O280" s="80"/>
    </row>
    <row r="281" spans="1:15" ht="14.15" customHeight="1">
      <c r="A281" s="80"/>
      <c r="B281" s="1670"/>
      <c r="C281" s="279" t="s">
        <v>460</v>
      </c>
      <c r="D281" s="401"/>
      <c r="E281" s="402"/>
      <c r="F281" s="280" t="str">
        <f t="shared" si="22"/>
        <v xml:space="preserve"> </v>
      </c>
      <c r="G281" s="403"/>
      <c r="H281" s="282" t="str">
        <f t="shared" si="23"/>
        <v xml:space="preserve"> </v>
      </c>
      <c r="I281" s="283" t="str">
        <f t="shared" si="24"/>
        <v xml:space="preserve"> </v>
      </c>
      <c r="J281" s="284" t="str">
        <f t="shared" si="28"/>
        <v xml:space="preserve"> </v>
      </c>
      <c r="K281" s="285" t="str">
        <f t="shared" si="25"/>
        <v xml:space="preserve"> </v>
      </c>
      <c r="L281" s="286" t="str">
        <f t="shared" si="27"/>
        <v xml:space="preserve"> </v>
      </c>
      <c r="M281" s="1054"/>
      <c r="N281" s="287">
        <f t="shared" si="26"/>
        <v>0</v>
      </c>
      <c r="O281" s="80"/>
    </row>
    <row r="282" spans="1:15" ht="14.15" customHeight="1">
      <c r="A282" s="80"/>
      <c r="B282" s="1670"/>
      <c r="C282" s="279" t="s">
        <v>461</v>
      </c>
      <c r="D282" s="401"/>
      <c r="E282" s="402"/>
      <c r="F282" s="280" t="str">
        <f t="shared" si="22"/>
        <v xml:space="preserve"> </v>
      </c>
      <c r="G282" s="403"/>
      <c r="H282" s="282" t="str">
        <f t="shared" si="23"/>
        <v xml:space="preserve"> </v>
      </c>
      <c r="I282" s="283" t="str">
        <f t="shared" si="24"/>
        <v xml:space="preserve"> </v>
      </c>
      <c r="J282" s="284" t="str">
        <f t="shared" si="28"/>
        <v xml:space="preserve"> </v>
      </c>
      <c r="K282" s="285" t="str">
        <f t="shared" si="25"/>
        <v xml:space="preserve"> </v>
      </c>
      <c r="L282" s="286" t="str">
        <f t="shared" si="27"/>
        <v xml:space="preserve"> </v>
      </c>
      <c r="M282" s="1054"/>
      <c r="N282" s="287">
        <f t="shared" si="26"/>
        <v>0</v>
      </c>
      <c r="O282" s="80"/>
    </row>
    <row r="283" spans="1:15" ht="14.15" customHeight="1">
      <c r="A283" s="80"/>
      <c r="B283" s="1670"/>
      <c r="C283" s="279" t="s">
        <v>462</v>
      </c>
      <c r="D283" s="401"/>
      <c r="E283" s="402"/>
      <c r="F283" s="280" t="str">
        <f t="shared" si="22"/>
        <v xml:space="preserve"> </v>
      </c>
      <c r="G283" s="403"/>
      <c r="H283" s="282" t="str">
        <f t="shared" si="23"/>
        <v xml:space="preserve"> </v>
      </c>
      <c r="I283" s="283" t="str">
        <f t="shared" si="24"/>
        <v xml:space="preserve"> </v>
      </c>
      <c r="J283" s="284" t="str">
        <f t="shared" si="28"/>
        <v xml:space="preserve"> </v>
      </c>
      <c r="K283" s="285" t="str">
        <f t="shared" si="25"/>
        <v xml:space="preserve"> </v>
      </c>
      <c r="L283" s="286" t="str">
        <f t="shared" si="27"/>
        <v xml:space="preserve"> </v>
      </c>
      <c r="M283" s="1054"/>
      <c r="N283" s="287">
        <f t="shared" si="26"/>
        <v>0</v>
      </c>
      <c r="O283" s="80"/>
    </row>
    <row r="284" spans="1:15" ht="14.15" customHeight="1">
      <c r="A284" s="80"/>
      <c r="B284" s="294"/>
      <c r="C284" s="279" t="s">
        <v>463</v>
      </c>
      <c r="D284" s="401"/>
      <c r="E284" s="402"/>
      <c r="F284" s="280" t="str">
        <f t="shared" si="22"/>
        <v xml:space="preserve"> </v>
      </c>
      <c r="G284" s="403"/>
      <c r="H284" s="282" t="str">
        <f t="shared" si="23"/>
        <v xml:space="preserve"> </v>
      </c>
      <c r="I284" s="283" t="str">
        <f t="shared" si="24"/>
        <v xml:space="preserve"> </v>
      </c>
      <c r="J284" s="284" t="str">
        <f t="shared" si="28"/>
        <v xml:space="preserve"> </v>
      </c>
      <c r="K284" s="285" t="str">
        <f t="shared" si="25"/>
        <v xml:space="preserve"> </v>
      </c>
      <c r="L284" s="286" t="str">
        <f t="shared" si="27"/>
        <v xml:space="preserve"> </v>
      </c>
      <c r="M284" s="1054"/>
      <c r="N284" s="287">
        <f t="shared" si="26"/>
        <v>0</v>
      </c>
      <c r="O284" s="80"/>
    </row>
    <row r="285" spans="1:15" ht="14.15" customHeight="1">
      <c r="A285" s="80"/>
      <c r="B285" s="294"/>
      <c r="C285" s="279" t="s">
        <v>464</v>
      </c>
      <c r="D285" s="401"/>
      <c r="E285" s="402"/>
      <c r="F285" s="280" t="str">
        <f t="shared" si="22"/>
        <v xml:space="preserve"> </v>
      </c>
      <c r="G285" s="403"/>
      <c r="H285" s="282" t="str">
        <f t="shared" si="23"/>
        <v xml:space="preserve"> </v>
      </c>
      <c r="I285" s="283" t="str">
        <f t="shared" si="24"/>
        <v xml:space="preserve"> </v>
      </c>
      <c r="J285" s="284" t="str">
        <f t="shared" si="28"/>
        <v xml:space="preserve"> </v>
      </c>
      <c r="K285" s="285" t="str">
        <f t="shared" si="25"/>
        <v xml:space="preserve"> </v>
      </c>
      <c r="L285" s="286" t="str">
        <f t="shared" si="27"/>
        <v xml:space="preserve"> </v>
      </c>
      <c r="M285" s="1054"/>
      <c r="N285" s="287">
        <f t="shared" si="26"/>
        <v>0</v>
      </c>
      <c r="O285" s="80"/>
    </row>
    <row r="286" spans="1:15" ht="14.15" customHeight="1">
      <c r="A286" s="80"/>
      <c r="B286" s="294"/>
      <c r="C286" s="279" t="s">
        <v>465</v>
      </c>
      <c r="D286" s="401"/>
      <c r="E286" s="402"/>
      <c r="F286" s="280" t="str">
        <f t="shared" si="22"/>
        <v xml:space="preserve"> </v>
      </c>
      <c r="G286" s="403"/>
      <c r="H286" s="282" t="str">
        <f t="shared" si="23"/>
        <v xml:space="preserve"> </v>
      </c>
      <c r="I286" s="283" t="str">
        <f t="shared" si="24"/>
        <v xml:space="preserve"> </v>
      </c>
      <c r="J286" s="284" t="str">
        <f t="shared" si="28"/>
        <v xml:space="preserve"> </v>
      </c>
      <c r="K286" s="285" t="str">
        <f t="shared" si="25"/>
        <v xml:space="preserve"> </v>
      </c>
      <c r="L286" s="286" t="str">
        <f t="shared" si="27"/>
        <v xml:space="preserve"> </v>
      </c>
      <c r="M286" s="1054"/>
      <c r="N286" s="287">
        <f t="shared" si="26"/>
        <v>0</v>
      </c>
      <c r="O286" s="80"/>
    </row>
    <row r="287" spans="1:15" ht="14.15" customHeight="1">
      <c r="A287" s="80"/>
      <c r="B287" s="294"/>
      <c r="C287" s="279" t="s">
        <v>466</v>
      </c>
      <c r="D287" s="401"/>
      <c r="E287" s="402"/>
      <c r="F287" s="280" t="str">
        <f t="shared" si="22"/>
        <v xml:space="preserve"> </v>
      </c>
      <c r="G287" s="403"/>
      <c r="H287" s="282" t="str">
        <f t="shared" si="23"/>
        <v xml:space="preserve"> </v>
      </c>
      <c r="I287" s="283" t="str">
        <f t="shared" si="24"/>
        <v xml:space="preserve"> </v>
      </c>
      <c r="J287" s="284" t="str">
        <f t="shared" si="28"/>
        <v xml:space="preserve"> </v>
      </c>
      <c r="K287" s="285" t="str">
        <f t="shared" si="25"/>
        <v xml:space="preserve"> </v>
      </c>
      <c r="L287" s="286" t="str">
        <f t="shared" si="27"/>
        <v xml:space="preserve"> </v>
      </c>
      <c r="M287" s="1054"/>
      <c r="N287" s="287">
        <f t="shared" si="26"/>
        <v>0</v>
      </c>
      <c r="O287" s="80"/>
    </row>
    <row r="288" spans="1:15" ht="14.15" customHeight="1">
      <c r="A288" s="80"/>
      <c r="B288" s="294"/>
      <c r="C288" s="279" t="s">
        <v>467</v>
      </c>
      <c r="D288" s="401"/>
      <c r="E288" s="402"/>
      <c r="F288" s="280" t="str">
        <f t="shared" si="22"/>
        <v xml:space="preserve"> </v>
      </c>
      <c r="G288" s="403"/>
      <c r="H288" s="282" t="str">
        <f t="shared" si="23"/>
        <v xml:space="preserve"> </v>
      </c>
      <c r="I288" s="283" t="str">
        <f t="shared" si="24"/>
        <v xml:space="preserve"> </v>
      </c>
      <c r="J288" s="284" t="str">
        <f t="shared" si="28"/>
        <v xml:space="preserve"> </v>
      </c>
      <c r="K288" s="285" t="str">
        <f t="shared" si="25"/>
        <v xml:space="preserve"> </v>
      </c>
      <c r="L288" s="286" t="str">
        <f t="shared" si="27"/>
        <v xml:space="preserve"> </v>
      </c>
      <c r="M288" s="1054"/>
      <c r="N288" s="287">
        <f t="shared" si="26"/>
        <v>0</v>
      </c>
      <c r="O288" s="80"/>
    </row>
    <row r="289" spans="1:15" ht="14.15" customHeight="1">
      <c r="A289" s="80"/>
      <c r="B289" s="294"/>
      <c r="C289" s="279" t="s">
        <v>468</v>
      </c>
      <c r="D289" s="401"/>
      <c r="E289" s="402"/>
      <c r="F289" s="280" t="str">
        <f t="shared" si="22"/>
        <v xml:space="preserve"> </v>
      </c>
      <c r="G289" s="403"/>
      <c r="H289" s="282" t="str">
        <f t="shared" si="23"/>
        <v xml:space="preserve"> </v>
      </c>
      <c r="I289" s="283" t="str">
        <f t="shared" si="24"/>
        <v xml:space="preserve"> </v>
      </c>
      <c r="J289" s="284" t="str">
        <f t="shared" si="28"/>
        <v xml:space="preserve"> </v>
      </c>
      <c r="K289" s="285" t="str">
        <f t="shared" si="25"/>
        <v xml:space="preserve"> </v>
      </c>
      <c r="L289" s="286" t="str">
        <f t="shared" si="27"/>
        <v xml:space="preserve"> </v>
      </c>
      <c r="M289" s="1054"/>
      <c r="N289" s="287">
        <f t="shared" si="26"/>
        <v>0</v>
      </c>
      <c r="O289" s="80"/>
    </row>
    <row r="290" spans="1:15" ht="14.15" customHeight="1">
      <c r="A290" s="80"/>
      <c r="B290" s="294"/>
      <c r="C290" s="279" t="s">
        <v>469</v>
      </c>
      <c r="D290" s="401"/>
      <c r="E290" s="402"/>
      <c r="F290" s="280" t="str">
        <f t="shared" si="22"/>
        <v xml:space="preserve"> </v>
      </c>
      <c r="G290" s="403"/>
      <c r="H290" s="282" t="str">
        <f t="shared" si="23"/>
        <v xml:space="preserve"> </v>
      </c>
      <c r="I290" s="283" t="str">
        <f t="shared" si="24"/>
        <v xml:space="preserve"> </v>
      </c>
      <c r="J290" s="284" t="str">
        <f t="shared" si="28"/>
        <v xml:space="preserve"> </v>
      </c>
      <c r="K290" s="285" t="str">
        <f t="shared" si="25"/>
        <v xml:space="preserve"> </v>
      </c>
      <c r="L290" s="286" t="str">
        <f t="shared" si="27"/>
        <v xml:space="preserve"> </v>
      </c>
      <c r="M290" s="1054"/>
      <c r="N290" s="287">
        <f t="shared" si="26"/>
        <v>0</v>
      </c>
      <c r="O290" s="80"/>
    </row>
    <row r="291" spans="1:15" ht="14.15" customHeight="1">
      <c r="A291" s="80"/>
      <c r="B291" s="294"/>
      <c r="C291" s="279" t="s">
        <v>470</v>
      </c>
      <c r="D291" s="401"/>
      <c r="E291" s="402"/>
      <c r="F291" s="280" t="str">
        <f t="shared" si="22"/>
        <v xml:space="preserve"> </v>
      </c>
      <c r="G291" s="403"/>
      <c r="H291" s="282" t="str">
        <f t="shared" si="23"/>
        <v xml:space="preserve"> </v>
      </c>
      <c r="I291" s="283" t="str">
        <f t="shared" si="24"/>
        <v xml:space="preserve"> </v>
      </c>
      <c r="J291" s="284" t="str">
        <f t="shared" si="28"/>
        <v xml:space="preserve"> </v>
      </c>
      <c r="K291" s="285" t="str">
        <f t="shared" si="25"/>
        <v xml:space="preserve"> </v>
      </c>
      <c r="L291" s="286" t="str">
        <f t="shared" si="27"/>
        <v xml:space="preserve"> </v>
      </c>
      <c r="M291" s="1054"/>
      <c r="N291" s="287">
        <f t="shared" si="26"/>
        <v>0</v>
      </c>
      <c r="O291" s="80"/>
    </row>
    <row r="292" spans="1:15" ht="14.15" customHeight="1">
      <c r="A292" s="80"/>
      <c r="B292" s="294"/>
      <c r="C292" s="279" t="s">
        <v>471</v>
      </c>
      <c r="D292" s="401"/>
      <c r="E292" s="402"/>
      <c r="F292" s="280" t="str">
        <f t="shared" si="22"/>
        <v xml:space="preserve"> </v>
      </c>
      <c r="G292" s="403"/>
      <c r="H292" s="282" t="str">
        <f t="shared" si="23"/>
        <v xml:space="preserve"> </v>
      </c>
      <c r="I292" s="283" t="str">
        <f t="shared" si="24"/>
        <v xml:space="preserve"> </v>
      </c>
      <c r="J292" s="284" t="str">
        <f t="shared" si="28"/>
        <v xml:space="preserve"> </v>
      </c>
      <c r="K292" s="285" t="str">
        <f t="shared" si="25"/>
        <v xml:space="preserve"> </v>
      </c>
      <c r="L292" s="286" t="str">
        <f t="shared" si="27"/>
        <v xml:space="preserve"> </v>
      </c>
      <c r="M292" s="1054"/>
      <c r="N292" s="287">
        <f t="shared" si="26"/>
        <v>0</v>
      </c>
      <c r="O292" s="80"/>
    </row>
    <row r="293" spans="1:15" ht="14.15" customHeight="1">
      <c r="A293" s="80"/>
      <c r="B293" s="294"/>
      <c r="C293" s="279" t="s">
        <v>472</v>
      </c>
      <c r="D293" s="401"/>
      <c r="E293" s="402"/>
      <c r="F293" s="280" t="str">
        <f t="shared" si="22"/>
        <v xml:space="preserve"> </v>
      </c>
      <c r="G293" s="403"/>
      <c r="H293" s="282" t="str">
        <f t="shared" si="23"/>
        <v xml:space="preserve"> </v>
      </c>
      <c r="I293" s="283" t="str">
        <f t="shared" si="24"/>
        <v xml:space="preserve"> </v>
      </c>
      <c r="J293" s="284" t="str">
        <f t="shared" si="28"/>
        <v xml:space="preserve"> </v>
      </c>
      <c r="K293" s="285" t="str">
        <f t="shared" si="25"/>
        <v xml:space="preserve"> </v>
      </c>
      <c r="L293" s="286" t="str">
        <f t="shared" si="27"/>
        <v xml:space="preserve"> </v>
      </c>
      <c r="M293" s="1054"/>
      <c r="N293" s="287">
        <f t="shared" si="26"/>
        <v>0</v>
      </c>
      <c r="O293" s="80"/>
    </row>
    <row r="294" spans="1:15" ht="14.15" customHeight="1">
      <c r="A294" s="80"/>
      <c r="B294" s="294"/>
      <c r="C294" s="279" t="s">
        <v>473</v>
      </c>
      <c r="D294" s="401"/>
      <c r="E294" s="402"/>
      <c r="F294" s="280" t="str">
        <f t="shared" si="22"/>
        <v xml:space="preserve"> </v>
      </c>
      <c r="G294" s="403"/>
      <c r="H294" s="282" t="str">
        <f t="shared" si="23"/>
        <v xml:space="preserve"> </v>
      </c>
      <c r="I294" s="283" t="str">
        <f t="shared" si="24"/>
        <v xml:space="preserve"> </v>
      </c>
      <c r="J294" s="284" t="str">
        <f t="shared" si="28"/>
        <v xml:space="preserve"> </v>
      </c>
      <c r="K294" s="285" t="str">
        <f t="shared" si="25"/>
        <v xml:space="preserve"> </v>
      </c>
      <c r="L294" s="286" t="str">
        <f t="shared" si="27"/>
        <v xml:space="preserve"> </v>
      </c>
      <c r="M294" s="1054"/>
      <c r="N294" s="287">
        <f t="shared" si="26"/>
        <v>0</v>
      </c>
      <c r="O294" s="80"/>
    </row>
    <row r="295" spans="1:15" ht="14.15" customHeight="1">
      <c r="A295" s="80"/>
      <c r="B295" s="295"/>
      <c r="C295" s="279" t="s">
        <v>474</v>
      </c>
      <c r="D295" s="401"/>
      <c r="E295" s="402"/>
      <c r="F295" s="280" t="str">
        <f t="shared" si="22"/>
        <v xml:space="preserve"> </v>
      </c>
      <c r="G295" s="403"/>
      <c r="H295" s="282" t="str">
        <f t="shared" si="23"/>
        <v xml:space="preserve"> </v>
      </c>
      <c r="I295" s="283" t="str">
        <f t="shared" si="24"/>
        <v xml:space="preserve"> </v>
      </c>
      <c r="J295" s="284" t="str">
        <f t="shared" si="28"/>
        <v xml:space="preserve"> </v>
      </c>
      <c r="K295" s="285" t="str">
        <f t="shared" si="25"/>
        <v xml:space="preserve"> </v>
      </c>
      <c r="L295" s="286" t="str">
        <f t="shared" si="27"/>
        <v xml:space="preserve"> </v>
      </c>
      <c r="M295" s="1054"/>
      <c r="N295" s="287">
        <f t="shared" si="26"/>
        <v>0</v>
      </c>
      <c r="O295" s="80"/>
    </row>
    <row r="296" spans="1:15" ht="14.15" customHeight="1">
      <c r="A296" s="80"/>
      <c r="B296" s="296"/>
      <c r="C296" s="279" t="s">
        <v>475</v>
      </c>
      <c r="D296" s="401"/>
      <c r="E296" s="402"/>
      <c r="F296" s="280" t="str">
        <f t="shared" si="22"/>
        <v xml:space="preserve"> </v>
      </c>
      <c r="G296" s="403"/>
      <c r="H296" s="282" t="str">
        <f t="shared" si="23"/>
        <v xml:space="preserve"> </v>
      </c>
      <c r="I296" s="283" t="str">
        <f t="shared" si="24"/>
        <v xml:space="preserve"> </v>
      </c>
      <c r="J296" s="284" t="str">
        <f t="shared" si="28"/>
        <v xml:space="preserve"> </v>
      </c>
      <c r="K296" s="285" t="str">
        <f t="shared" si="25"/>
        <v xml:space="preserve"> </v>
      </c>
      <c r="L296" s="286" t="str">
        <f t="shared" si="27"/>
        <v xml:space="preserve"> </v>
      </c>
      <c r="M296" s="1054"/>
      <c r="N296" s="287">
        <f t="shared" si="26"/>
        <v>0</v>
      </c>
      <c r="O296" s="80"/>
    </row>
    <row r="297" spans="1:15" ht="14.15" customHeight="1">
      <c r="A297" s="80"/>
      <c r="B297" s="297"/>
      <c r="C297" s="279" t="s">
        <v>476</v>
      </c>
      <c r="D297" s="401"/>
      <c r="E297" s="402"/>
      <c r="F297" s="280" t="str">
        <f t="shared" si="22"/>
        <v xml:space="preserve"> </v>
      </c>
      <c r="G297" s="403"/>
      <c r="H297" s="282" t="str">
        <f t="shared" si="23"/>
        <v xml:space="preserve"> </v>
      </c>
      <c r="I297" s="283" t="str">
        <f t="shared" si="24"/>
        <v xml:space="preserve"> </v>
      </c>
      <c r="J297" s="284" t="str">
        <f t="shared" si="28"/>
        <v xml:space="preserve"> </v>
      </c>
      <c r="K297" s="285" t="str">
        <f t="shared" si="25"/>
        <v xml:space="preserve"> </v>
      </c>
      <c r="L297" s="286" t="str">
        <f t="shared" si="27"/>
        <v xml:space="preserve"> </v>
      </c>
      <c r="M297" s="1054"/>
      <c r="N297" s="287">
        <f t="shared" si="26"/>
        <v>0</v>
      </c>
      <c r="O297" s="80"/>
    </row>
    <row r="298" spans="1:15" ht="14.15" customHeight="1">
      <c r="A298" s="80"/>
      <c r="B298" s="297"/>
      <c r="C298" s="279" t="s">
        <v>477</v>
      </c>
      <c r="D298" s="401"/>
      <c r="E298" s="402"/>
      <c r="F298" s="280" t="str">
        <f t="shared" si="22"/>
        <v xml:space="preserve"> </v>
      </c>
      <c r="G298" s="403"/>
      <c r="H298" s="282" t="str">
        <f t="shared" si="23"/>
        <v xml:space="preserve"> </v>
      </c>
      <c r="I298" s="283" t="str">
        <f t="shared" si="24"/>
        <v xml:space="preserve"> </v>
      </c>
      <c r="J298" s="284" t="str">
        <f t="shared" si="28"/>
        <v xml:space="preserve"> </v>
      </c>
      <c r="K298" s="285" t="str">
        <f t="shared" si="25"/>
        <v xml:space="preserve"> </v>
      </c>
      <c r="L298" s="286" t="str">
        <f t="shared" si="27"/>
        <v xml:space="preserve"> </v>
      </c>
      <c r="M298" s="1054"/>
      <c r="N298" s="287">
        <f t="shared" si="26"/>
        <v>0</v>
      </c>
      <c r="O298" s="80"/>
    </row>
    <row r="299" spans="1:15" ht="14.15" customHeight="1">
      <c r="A299" s="80"/>
      <c r="B299" s="297"/>
      <c r="C299" s="279" t="s">
        <v>478</v>
      </c>
      <c r="D299" s="401"/>
      <c r="E299" s="402"/>
      <c r="F299" s="280" t="str">
        <f t="shared" si="22"/>
        <v xml:space="preserve"> </v>
      </c>
      <c r="G299" s="403"/>
      <c r="H299" s="282" t="str">
        <f t="shared" si="23"/>
        <v xml:space="preserve"> </v>
      </c>
      <c r="I299" s="283" t="str">
        <f t="shared" si="24"/>
        <v xml:space="preserve"> </v>
      </c>
      <c r="J299" s="284" t="str">
        <f t="shared" si="28"/>
        <v xml:space="preserve"> </v>
      </c>
      <c r="K299" s="285" t="str">
        <f t="shared" si="25"/>
        <v xml:space="preserve"> </v>
      </c>
      <c r="L299" s="286" t="str">
        <f t="shared" si="27"/>
        <v xml:space="preserve"> </v>
      </c>
      <c r="M299" s="1054"/>
      <c r="N299" s="287">
        <f t="shared" si="26"/>
        <v>0</v>
      </c>
      <c r="O299" s="80"/>
    </row>
    <row r="300" spans="1:15" ht="14.15" customHeight="1">
      <c r="A300" s="80"/>
      <c r="B300" s="297"/>
      <c r="C300" s="279" t="s">
        <v>479</v>
      </c>
      <c r="D300" s="401"/>
      <c r="E300" s="402"/>
      <c r="F300" s="280" t="str">
        <f t="shared" si="22"/>
        <v xml:space="preserve"> </v>
      </c>
      <c r="G300" s="403"/>
      <c r="H300" s="282" t="str">
        <f t="shared" si="23"/>
        <v xml:space="preserve"> </v>
      </c>
      <c r="I300" s="283" t="str">
        <f t="shared" si="24"/>
        <v xml:space="preserve"> </v>
      </c>
      <c r="J300" s="284" t="str">
        <f t="shared" si="28"/>
        <v xml:space="preserve"> </v>
      </c>
      <c r="K300" s="285" t="str">
        <f t="shared" si="25"/>
        <v xml:space="preserve"> </v>
      </c>
      <c r="L300" s="286" t="str">
        <f t="shared" si="27"/>
        <v xml:space="preserve"> </v>
      </c>
      <c r="M300" s="1054"/>
      <c r="N300" s="287">
        <f t="shared" si="26"/>
        <v>0</v>
      </c>
      <c r="O300" s="80"/>
    </row>
    <row r="301" spans="1:15" ht="14.15" customHeight="1">
      <c r="A301" s="80"/>
      <c r="B301" s="297"/>
      <c r="C301" s="279" t="s">
        <v>480</v>
      </c>
      <c r="D301" s="401"/>
      <c r="E301" s="402"/>
      <c r="F301" s="280" t="str">
        <f t="shared" si="22"/>
        <v xml:space="preserve"> </v>
      </c>
      <c r="G301" s="403"/>
      <c r="H301" s="282" t="str">
        <f t="shared" si="23"/>
        <v xml:space="preserve"> </v>
      </c>
      <c r="I301" s="283" t="str">
        <f t="shared" si="24"/>
        <v xml:space="preserve"> </v>
      </c>
      <c r="J301" s="284" t="str">
        <f t="shared" si="28"/>
        <v xml:space="preserve"> </v>
      </c>
      <c r="K301" s="285" t="str">
        <f t="shared" si="25"/>
        <v xml:space="preserve"> </v>
      </c>
      <c r="L301" s="286" t="str">
        <f t="shared" si="27"/>
        <v xml:space="preserve"> </v>
      </c>
      <c r="M301" s="1054"/>
      <c r="N301" s="287">
        <f t="shared" si="26"/>
        <v>0</v>
      </c>
      <c r="O301" s="80"/>
    </row>
    <row r="302" spans="1:15" ht="14.15" customHeight="1">
      <c r="A302" s="80"/>
      <c r="B302" s="297"/>
      <c r="C302" s="279" t="s">
        <v>481</v>
      </c>
      <c r="D302" s="401"/>
      <c r="E302" s="402"/>
      <c r="F302" s="280" t="str">
        <f t="shared" si="22"/>
        <v xml:space="preserve"> </v>
      </c>
      <c r="G302" s="403"/>
      <c r="H302" s="282" t="str">
        <f t="shared" si="23"/>
        <v xml:space="preserve"> </v>
      </c>
      <c r="I302" s="283" t="str">
        <f t="shared" si="24"/>
        <v xml:space="preserve"> </v>
      </c>
      <c r="J302" s="284" t="str">
        <f t="shared" si="28"/>
        <v xml:space="preserve"> </v>
      </c>
      <c r="K302" s="285" t="str">
        <f t="shared" si="25"/>
        <v xml:space="preserve"> </v>
      </c>
      <c r="L302" s="286" t="str">
        <f t="shared" si="27"/>
        <v xml:space="preserve"> </v>
      </c>
      <c r="M302" s="1054"/>
      <c r="N302" s="287">
        <f t="shared" si="26"/>
        <v>0</v>
      </c>
      <c r="O302" s="80"/>
    </row>
    <row r="303" spans="1:15" ht="14.15" customHeight="1">
      <c r="A303" s="80"/>
      <c r="B303" s="297"/>
      <c r="C303" s="279" t="s">
        <v>482</v>
      </c>
      <c r="D303" s="401"/>
      <c r="E303" s="402"/>
      <c r="F303" s="280" t="str">
        <f t="shared" si="22"/>
        <v xml:space="preserve"> </v>
      </c>
      <c r="G303" s="403"/>
      <c r="H303" s="282" t="str">
        <f t="shared" si="23"/>
        <v xml:space="preserve"> </v>
      </c>
      <c r="I303" s="283" t="str">
        <f t="shared" si="24"/>
        <v xml:space="preserve"> </v>
      </c>
      <c r="J303" s="284" t="str">
        <f t="shared" si="28"/>
        <v xml:space="preserve"> </v>
      </c>
      <c r="K303" s="285" t="str">
        <f t="shared" si="25"/>
        <v xml:space="preserve"> </v>
      </c>
      <c r="L303" s="286" t="str">
        <f t="shared" si="27"/>
        <v xml:space="preserve"> </v>
      </c>
      <c r="M303" s="1054"/>
      <c r="N303" s="287">
        <f t="shared" si="26"/>
        <v>0</v>
      </c>
      <c r="O303" s="80"/>
    </row>
    <row r="304" spans="1:15" ht="14.15" customHeight="1">
      <c r="A304" s="80"/>
      <c r="B304" s="297"/>
      <c r="C304" s="279" t="s">
        <v>483</v>
      </c>
      <c r="D304" s="401"/>
      <c r="E304" s="402"/>
      <c r="F304" s="280" t="str">
        <f t="shared" si="22"/>
        <v xml:space="preserve"> </v>
      </c>
      <c r="G304" s="403"/>
      <c r="H304" s="282" t="str">
        <f t="shared" si="23"/>
        <v xml:space="preserve"> </v>
      </c>
      <c r="I304" s="283" t="str">
        <f t="shared" si="24"/>
        <v xml:space="preserve"> </v>
      </c>
      <c r="J304" s="284" t="str">
        <f t="shared" si="28"/>
        <v xml:space="preserve"> </v>
      </c>
      <c r="K304" s="285" t="str">
        <f t="shared" si="25"/>
        <v xml:space="preserve"> </v>
      </c>
      <c r="L304" s="286" t="str">
        <f t="shared" si="27"/>
        <v xml:space="preserve"> </v>
      </c>
      <c r="M304" s="1054"/>
      <c r="N304" s="287">
        <f t="shared" si="26"/>
        <v>0</v>
      </c>
      <c r="O304" s="80"/>
    </row>
    <row r="305" spans="1:15" ht="14.15" customHeight="1">
      <c r="A305" s="80"/>
      <c r="B305" s="1651" t="str">
        <f>IF(ISBLANK(H7)," ",H7)</f>
        <v xml:space="preserve"> </v>
      </c>
      <c r="C305" s="279" t="s">
        <v>484</v>
      </c>
      <c r="D305" s="401"/>
      <c r="E305" s="402"/>
      <c r="F305" s="280" t="str">
        <f t="shared" si="22"/>
        <v xml:space="preserve"> </v>
      </c>
      <c r="G305" s="403"/>
      <c r="H305" s="282" t="str">
        <f t="shared" si="23"/>
        <v xml:space="preserve"> </v>
      </c>
      <c r="I305" s="283" t="str">
        <f t="shared" si="24"/>
        <v xml:space="preserve"> </v>
      </c>
      <c r="J305" s="284" t="str">
        <f t="shared" si="28"/>
        <v xml:space="preserve"> </v>
      </c>
      <c r="K305" s="285" t="str">
        <f t="shared" si="25"/>
        <v xml:space="preserve"> </v>
      </c>
      <c r="L305" s="286" t="str">
        <f t="shared" si="27"/>
        <v xml:space="preserve"> </v>
      </c>
      <c r="M305" s="1054"/>
      <c r="N305" s="287">
        <f t="shared" si="26"/>
        <v>0</v>
      </c>
      <c r="O305" s="80"/>
    </row>
    <row r="306" spans="1:15" ht="14.15" customHeight="1">
      <c r="A306" s="80"/>
      <c r="B306" s="1651"/>
      <c r="C306" s="279" t="s">
        <v>485</v>
      </c>
      <c r="D306" s="401"/>
      <c r="E306" s="402"/>
      <c r="F306" s="280" t="str">
        <f t="shared" si="22"/>
        <v xml:space="preserve"> </v>
      </c>
      <c r="G306" s="403"/>
      <c r="H306" s="282" t="str">
        <f t="shared" si="23"/>
        <v xml:space="preserve"> </v>
      </c>
      <c r="I306" s="283" t="str">
        <f t="shared" si="24"/>
        <v xml:space="preserve"> </v>
      </c>
      <c r="J306" s="284" t="str">
        <f t="shared" si="28"/>
        <v xml:space="preserve"> </v>
      </c>
      <c r="K306" s="285" t="str">
        <f t="shared" si="25"/>
        <v xml:space="preserve"> </v>
      </c>
      <c r="L306" s="286" t="str">
        <f t="shared" si="27"/>
        <v xml:space="preserve"> </v>
      </c>
      <c r="M306" s="1054"/>
      <c r="N306" s="287">
        <f t="shared" si="26"/>
        <v>0</v>
      </c>
      <c r="O306" s="80"/>
    </row>
    <row r="307" spans="1:15" ht="14.15" customHeight="1">
      <c r="A307" s="80"/>
      <c r="B307" s="1651"/>
      <c r="C307" s="279" t="s">
        <v>486</v>
      </c>
      <c r="D307" s="401"/>
      <c r="E307" s="402"/>
      <c r="F307" s="280" t="str">
        <f t="shared" si="22"/>
        <v xml:space="preserve"> </v>
      </c>
      <c r="G307" s="403"/>
      <c r="H307" s="282" t="str">
        <f t="shared" si="23"/>
        <v xml:space="preserve"> </v>
      </c>
      <c r="I307" s="283" t="str">
        <f t="shared" si="24"/>
        <v xml:space="preserve"> </v>
      </c>
      <c r="J307" s="284" t="str">
        <f t="shared" si="28"/>
        <v xml:space="preserve"> </v>
      </c>
      <c r="K307" s="285" t="str">
        <f t="shared" si="25"/>
        <v xml:space="preserve"> </v>
      </c>
      <c r="L307" s="286" t="str">
        <f t="shared" si="27"/>
        <v xml:space="preserve"> </v>
      </c>
      <c r="M307" s="1054"/>
      <c r="N307" s="287">
        <f t="shared" si="26"/>
        <v>0</v>
      </c>
      <c r="O307" s="80"/>
    </row>
    <row r="308" spans="1:15" ht="14.15" customHeight="1">
      <c r="A308" s="80"/>
      <c r="B308" s="1651"/>
      <c r="C308" s="279" t="s">
        <v>487</v>
      </c>
      <c r="D308" s="401"/>
      <c r="E308" s="402"/>
      <c r="F308" s="280" t="str">
        <f t="shared" ref="F308:F371" si="29">IF(AND(NOT(ISBLANK(D308)),NOT(ISBLANK(E308)),NOT(ISBLANK(D307)),NOT(ISBLANK(E307))),24-D307-(E307/60)+D308+(E308/60)," ")</f>
        <v xml:space="preserve"> </v>
      </c>
      <c r="G308" s="403"/>
      <c r="H308" s="282" t="str">
        <f t="shared" ref="H308:H371" si="30">IF(AND(NOT(ISBLANK(D308)),NOT(ISBLANK(E308)),G308&gt;0),G308/F308*24," ")</f>
        <v xml:space="preserve"> </v>
      </c>
      <c r="I308" s="283" t="str">
        <f t="shared" ref="I308:I371" si="31">IF(OR(ISBLANK(G308),N308=0,H308&lt;0.8*N308)," ",H308)</f>
        <v xml:space="preserve"> </v>
      </c>
      <c r="J308" s="284" t="str">
        <f t="shared" si="28"/>
        <v xml:space="preserve"> </v>
      </c>
      <c r="K308" s="285" t="str">
        <f t="shared" ref="K308:K371" si="32">IF(J308=" "," ",J308*1.2)</f>
        <v xml:space="preserve"> </v>
      </c>
      <c r="L308" s="286" t="str">
        <f t="shared" si="27"/>
        <v xml:space="preserve"> </v>
      </c>
      <c r="M308" s="1054"/>
      <c r="N308" s="287">
        <f t="shared" ref="N308:N371" si="33">IF(AND(ISBLANK($I$20),ISBLANK($I$23),ISBLANK($I$26),ISBLANK($I$31),ISBLANK($I$38)),0,IF(SUM($I$20*(100-$I$21)/100,$I$23*(100-$I$24)/100,$I$26,$I$31)&gt;0,($I$20*(100-$I$21)/100+$I$23*(100-$I$24)/100+$I$26+$I$31)/366,$I$38/366))</f>
        <v>0</v>
      </c>
      <c r="O308" s="80"/>
    </row>
    <row r="309" spans="1:15" ht="14.15" customHeight="1">
      <c r="A309" s="80"/>
      <c r="B309" s="1670" t="s">
        <v>72</v>
      </c>
      <c r="C309" s="279" t="s">
        <v>488</v>
      </c>
      <c r="D309" s="401"/>
      <c r="E309" s="402"/>
      <c r="F309" s="280" t="str">
        <f t="shared" si="29"/>
        <v xml:space="preserve"> </v>
      </c>
      <c r="G309" s="403"/>
      <c r="H309" s="282" t="str">
        <f t="shared" si="30"/>
        <v xml:space="preserve"> </v>
      </c>
      <c r="I309" s="283" t="str">
        <f t="shared" si="31"/>
        <v xml:space="preserve"> </v>
      </c>
      <c r="J309" s="284" t="str">
        <f t="shared" si="28"/>
        <v xml:space="preserve"> </v>
      </c>
      <c r="K309" s="285" t="str">
        <f t="shared" si="32"/>
        <v xml:space="preserve"> </v>
      </c>
      <c r="L309" s="286" t="str">
        <f t="shared" ref="L309:L372" si="34">IF(AND(I309&lt;=K309,M309&lt;&gt;"Ja"),I309," ")</f>
        <v xml:space="preserve"> </v>
      </c>
      <c r="M309" s="1054"/>
      <c r="N309" s="287">
        <f t="shared" si="33"/>
        <v>0</v>
      </c>
      <c r="O309" s="80"/>
    </row>
    <row r="310" spans="1:15" ht="14.15" customHeight="1">
      <c r="A310" s="80"/>
      <c r="B310" s="1670"/>
      <c r="C310" s="279" t="s">
        <v>489</v>
      </c>
      <c r="D310" s="401"/>
      <c r="E310" s="402"/>
      <c r="F310" s="280" t="str">
        <f t="shared" si="29"/>
        <v xml:space="preserve"> </v>
      </c>
      <c r="G310" s="403"/>
      <c r="H310" s="282" t="str">
        <f t="shared" si="30"/>
        <v xml:space="preserve"> </v>
      </c>
      <c r="I310" s="283" t="str">
        <f t="shared" si="31"/>
        <v xml:space="preserve"> </v>
      </c>
      <c r="J310" s="284" t="str">
        <f t="shared" si="28"/>
        <v xml:space="preserve"> </v>
      </c>
      <c r="K310" s="285" t="str">
        <f t="shared" si="32"/>
        <v xml:space="preserve"> </v>
      </c>
      <c r="L310" s="286" t="str">
        <f t="shared" si="34"/>
        <v xml:space="preserve"> </v>
      </c>
      <c r="M310" s="1054"/>
      <c r="N310" s="287">
        <f t="shared" si="33"/>
        <v>0</v>
      </c>
      <c r="O310" s="80"/>
    </row>
    <row r="311" spans="1:15" ht="14.15" customHeight="1">
      <c r="A311" s="80"/>
      <c r="B311" s="1670"/>
      <c r="C311" s="279" t="s">
        <v>490</v>
      </c>
      <c r="D311" s="401"/>
      <c r="E311" s="402"/>
      <c r="F311" s="280" t="str">
        <f t="shared" si="29"/>
        <v xml:space="preserve"> </v>
      </c>
      <c r="G311" s="403"/>
      <c r="H311" s="282" t="str">
        <f t="shared" si="30"/>
        <v xml:space="preserve"> </v>
      </c>
      <c r="I311" s="283" t="str">
        <f t="shared" si="31"/>
        <v xml:space="preserve"> </v>
      </c>
      <c r="J311" s="284" t="str">
        <f t="shared" si="28"/>
        <v xml:space="preserve"> </v>
      </c>
      <c r="K311" s="285" t="str">
        <f t="shared" si="32"/>
        <v xml:space="preserve"> </v>
      </c>
      <c r="L311" s="286" t="str">
        <f t="shared" si="34"/>
        <v xml:space="preserve"> </v>
      </c>
      <c r="M311" s="1054"/>
      <c r="N311" s="287">
        <f t="shared" si="33"/>
        <v>0</v>
      </c>
      <c r="O311" s="80"/>
    </row>
    <row r="312" spans="1:15" ht="14.15" customHeight="1">
      <c r="A312" s="80"/>
      <c r="B312" s="1670"/>
      <c r="C312" s="279" t="s">
        <v>491</v>
      </c>
      <c r="D312" s="401"/>
      <c r="E312" s="402"/>
      <c r="F312" s="280" t="str">
        <f t="shared" si="29"/>
        <v xml:space="preserve"> </v>
      </c>
      <c r="G312" s="403"/>
      <c r="H312" s="282" t="str">
        <f t="shared" si="30"/>
        <v xml:space="preserve"> </v>
      </c>
      <c r="I312" s="283" t="str">
        <f t="shared" si="31"/>
        <v xml:space="preserve"> </v>
      </c>
      <c r="J312" s="284" t="str">
        <f t="shared" si="28"/>
        <v xml:space="preserve"> </v>
      </c>
      <c r="K312" s="285" t="str">
        <f t="shared" si="32"/>
        <v xml:space="preserve"> </v>
      </c>
      <c r="L312" s="286" t="str">
        <f t="shared" si="34"/>
        <v xml:space="preserve"> </v>
      </c>
      <c r="M312" s="1054"/>
      <c r="N312" s="287">
        <f t="shared" si="33"/>
        <v>0</v>
      </c>
      <c r="O312" s="80"/>
    </row>
    <row r="313" spans="1:15" ht="14.15" customHeight="1">
      <c r="A313" s="80"/>
      <c r="B313" s="1670"/>
      <c r="C313" s="279" t="s">
        <v>492</v>
      </c>
      <c r="D313" s="401"/>
      <c r="E313" s="402"/>
      <c r="F313" s="280" t="str">
        <f t="shared" si="29"/>
        <v xml:space="preserve"> </v>
      </c>
      <c r="G313" s="403"/>
      <c r="H313" s="282" t="str">
        <f t="shared" si="30"/>
        <v xml:space="preserve"> </v>
      </c>
      <c r="I313" s="283" t="str">
        <f t="shared" si="31"/>
        <v xml:space="preserve"> </v>
      </c>
      <c r="J313" s="284" t="str">
        <f t="shared" si="28"/>
        <v xml:space="preserve"> </v>
      </c>
      <c r="K313" s="285" t="str">
        <f t="shared" si="32"/>
        <v xml:space="preserve"> </v>
      </c>
      <c r="L313" s="286" t="str">
        <f t="shared" si="34"/>
        <v xml:space="preserve"> </v>
      </c>
      <c r="M313" s="1054"/>
      <c r="N313" s="287">
        <f t="shared" si="33"/>
        <v>0</v>
      </c>
      <c r="O313" s="80"/>
    </row>
    <row r="314" spans="1:15" ht="14.15" customHeight="1">
      <c r="A314" s="80"/>
      <c r="B314" s="1670"/>
      <c r="C314" s="279" t="s">
        <v>493</v>
      </c>
      <c r="D314" s="401"/>
      <c r="E314" s="402"/>
      <c r="F314" s="280" t="str">
        <f t="shared" si="29"/>
        <v xml:space="preserve"> </v>
      </c>
      <c r="G314" s="403"/>
      <c r="H314" s="282" t="str">
        <f t="shared" si="30"/>
        <v xml:space="preserve"> </v>
      </c>
      <c r="I314" s="283" t="str">
        <f t="shared" si="31"/>
        <v xml:space="preserve"> </v>
      </c>
      <c r="J314" s="284" t="str">
        <f t="shared" ref="J314:J377" si="35">IF(MIN(I304:I324)=0," ",MIN(I304:I324))</f>
        <v xml:space="preserve"> </v>
      </c>
      <c r="K314" s="285" t="str">
        <f t="shared" si="32"/>
        <v xml:space="preserve"> </v>
      </c>
      <c r="L314" s="286" t="str">
        <f t="shared" si="34"/>
        <v xml:space="preserve"> </v>
      </c>
      <c r="M314" s="1054"/>
      <c r="N314" s="287">
        <f t="shared" si="33"/>
        <v>0</v>
      </c>
      <c r="O314" s="80"/>
    </row>
    <row r="315" spans="1:15" ht="14.15" customHeight="1">
      <c r="A315" s="80"/>
      <c r="B315" s="1670"/>
      <c r="C315" s="279" t="s">
        <v>494</v>
      </c>
      <c r="D315" s="401"/>
      <c r="E315" s="402"/>
      <c r="F315" s="280" t="str">
        <f t="shared" si="29"/>
        <v xml:space="preserve"> </v>
      </c>
      <c r="G315" s="403"/>
      <c r="H315" s="282" t="str">
        <f t="shared" si="30"/>
        <v xml:space="preserve"> </v>
      </c>
      <c r="I315" s="283" t="str">
        <f t="shared" si="31"/>
        <v xml:space="preserve"> </v>
      </c>
      <c r="J315" s="284" t="str">
        <f t="shared" si="35"/>
        <v xml:space="preserve"> </v>
      </c>
      <c r="K315" s="285" t="str">
        <f t="shared" si="32"/>
        <v xml:space="preserve"> </v>
      </c>
      <c r="L315" s="286" t="str">
        <f t="shared" si="34"/>
        <v xml:space="preserve"> </v>
      </c>
      <c r="M315" s="1054"/>
      <c r="N315" s="287">
        <f t="shared" si="33"/>
        <v>0</v>
      </c>
      <c r="O315" s="80"/>
    </row>
    <row r="316" spans="1:15" ht="14.15" customHeight="1">
      <c r="A316" s="80"/>
      <c r="B316" s="1670"/>
      <c r="C316" s="279" t="s">
        <v>495</v>
      </c>
      <c r="D316" s="401"/>
      <c r="E316" s="402"/>
      <c r="F316" s="280" t="str">
        <f t="shared" si="29"/>
        <v xml:space="preserve"> </v>
      </c>
      <c r="G316" s="403"/>
      <c r="H316" s="282" t="str">
        <f t="shared" si="30"/>
        <v xml:space="preserve"> </v>
      </c>
      <c r="I316" s="283" t="str">
        <f t="shared" si="31"/>
        <v xml:space="preserve"> </v>
      </c>
      <c r="J316" s="284" t="str">
        <f t="shared" si="35"/>
        <v xml:space="preserve"> </v>
      </c>
      <c r="K316" s="285" t="str">
        <f t="shared" si="32"/>
        <v xml:space="preserve"> </v>
      </c>
      <c r="L316" s="286" t="str">
        <f t="shared" si="34"/>
        <v xml:space="preserve"> </v>
      </c>
      <c r="M316" s="1054"/>
      <c r="N316" s="287">
        <f t="shared" si="33"/>
        <v>0</v>
      </c>
      <c r="O316" s="80"/>
    </row>
    <row r="317" spans="1:15" ht="14.15" customHeight="1">
      <c r="A317" s="80"/>
      <c r="B317" s="297"/>
      <c r="C317" s="279" t="s">
        <v>496</v>
      </c>
      <c r="D317" s="401"/>
      <c r="E317" s="402"/>
      <c r="F317" s="280" t="str">
        <f t="shared" si="29"/>
        <v xml:space="preserve"> </v>
      </c>
      <c r="G317" s="403"/>
      <c r="H317" s="282" t="str">
        <f t="shared" si="30"/>
        <v xml:space="preserve"> </v>
      </c>
      <c r="I317" s="283" t="str">
        <f t="shared" si="31"/>
        <v xml:space="preserve"> </v>
      </c>
      <c r="J317" s="284" t="str">
        <f t="shared" si="35"/>
        <v xml:space="preserve"> </v>
      </c>
      <c r="K317" s="285" t="str">
        <f t="shared" si="32"/>
        <v xml:space="preserve"> </v>
      </c>
      <c r="L317" s="286" t="str">
        <f t="shared" si="34"/>
        <v xml:space="preserve"> </v>
      </c>
      <c r="M317" s="1054"/>
      <c r="N317" s="287">
        <f t="shared" si="33"/>
        <v>0</v>
      </c>
      <c r="O317" s="80"/>
    </row>
    <row r="318" spans="1:15" ht="14.15" customHeight="1">
      <c r="A318" s="80"/>
      <c r="B318" s="297"/>
      <c r="C318" s="279" t="s">
        <v>497</v>
      </c>
      <c r="D318" s="401"/>
      <c r="E318" s="402"/>
      <c r="F318" s="280" t="str">
        <f t="shared" si="29"/>
        <v xml:space="preserve"> </v>
      </c>
      <c r="G318" s="403"/>
      <c r="H318" s="282" t="str">
        <f t="shared" si="30"/>
        <v xml:space="preserve"> </v>
      </c>
      <c r="I318" s="283" t="str">
        <f t="shared" si="31"/>
        <v xml:space="preserve"> </v>
      </c>
      <c r="J318" s="284" t="str">
        <f t="shared" si="35"/>
        <v xml:space="preserve"> </v>
      </c>
      <c r="K318" s="285" t="str">
        <f t="shared" si="32"/>
        <v xml:space="preserve"> </v>
      </c>
      <c r="L318" s="286" t="str">
        <f t="shared" si="34"/>
        <v xml:space="preserve"> </v>
      </c>
      <c r="M318" s="1054"/>
      <c r="N318" s="287">
        <f t="shared" si="33"/>
        <v>0</v>
      </c>
      <c r="O318" s="80"/>
    </row>
    <row r="319" spans="1:15" ht="14.15" customHeight="1">
      <c r="A319" s="80"/>
      <c r="B319" s="297"/>
      <c r="C319" s="279" t="s">
        <v>498</v>
      </c>
      <c r="D319" s="401"/>
      <c r="E319" s="402"/>
      <c r="F319" s="280" t="str">
        <f t="shared" si="29"/>
        <v xml:space="preserve"> </v>
      </c>
      <c r="G319" s="403"/>
      <c r="H319" s="282" t="str">
        <f t="shared" si="30"/>
        <v xml:space="preserve"> </v>
      </c>
      <c r="I319" s="283" t="str">
        <f t="shared" si="31"/>
        <v xml:space="preserve"> </v>
      </c>
      <c r="J319" s="284" t="str">
        <f t="shared" si="35"/>
        <v xml:space="preserve"> </v>
      </c>
      <c r="K319" s="285" t="str">
        <f t="shared" si="32"/>
        <v xml:space="preserve"> </v>
      </c>
      <c r="L319" s="286" t="str">
        <f t="shared" si="34"/>
        <v xml:space="preserve"> </v>
      </c>
      <c r="M319" s="1054"/>
      <c r="N319" s="287">
        <f t="shared" si="33"/>
        <v>0</v>
      </c>
      <c r="O319" s="80"/>
    </row>
    <row r="320" spans="1:15" ht="14.15" customHeight="1">
      <c r="A320" s="80"/>
      <c r="B320" s="297"/>
      <c r="C320" s="279" t="s">
        <v>499</v>
      </c>
      <c r="D320" s="401"/>
      <c r="E320" s="402"/>
      <c r="F320" s="280" t="str">
        <f t="shared" si="29"/>
        <v xml:space="preserve"> </v>
      </c>
      <c r="G320" s="403"/>
      <c r="H320" s="282" t="str">
        <f t="shared" si="30"/>
        <v xml:space="preserve"> </v>
      </c>
      <c r="I320" s="283" t="str">
        <f t="shared" si="31"/>
        <v xml:space="preserve"> </v>
      </c>
      <c r="J320" s="284" t="str">
        <f t="shared" si="35"/>
        <v xml:space="preserve"> </v>
      </c>
      <c r="K320" s="285" t="str">
        <f t="shared" si="32"/>
        <v xml:space="preserve"> </v>
      </c>
      <c r="L320" s="286" t="str">
        <f t="shared" si="34"/>
        <v xml:space="preserve"> </v>
      </c>
      <c r="M320" s="1054"/>
      <c r="N320" s="287">
        <f t="shared" si="33"/>
        <v>0</v>
      </c>
      <c r="O320" s="80"/>
    </row>
    <row r="321" spans="1:15" ht="14.15" customHeight="1">
      <c r="A321" s="80"/>
      <c r="B321" s="297"/>
      <c r="C321" s="279" t="s">
        <v>500</v>
      </c>
      <c r="D321" s="401"/>
      <c r="E321" s="402"/>
      <c r="F321" s="280" t="str">
        <f t="shared" si="29"/>
        <v xml:space="preserve"> </v>
      </c>
      <c r="G321" s="403"/>
      <c r="H321" s="282" t="str">
        <f t="shared" si="30"/>
        <v xml:space="preserve"> </v>
      </c>
      <c r="I321" s="283" t="str">
        <f t="shared" si="31"/>
        <v xml:space="preserve"> </v>
      </c>
      <c r="J321" s="284" t="str">
        <f t="shared" si="35"/>
        <v xml:space="preserve"> </v>
      </c>
      <c r="K321" s="285" t="str">
        <f t="shared" si="32"/>
        <v xml:space="preserve"> </v>
      </c>
      <c r="L321" s="286" t="str">
        <f t="shared" si="34"/>
        <v xml:space="preserve"> </v>
      </c>
      <c r="M321" s="1054"/>
      <c r="N321" s="287">
        <f t="shared" si="33"/>
        <v>0</v>
      </c>
      <c r="O321" s="80"/>
    </row>
    <row r="322" spans="1:15" ht="14.15" customHeight="1">
      <c r="A322" s="80"/>
      <c r="B322" s="297"/>
      <c r="C322" s="279" t="s">
        <v>501</v>
      </c>
      <c r="D322" s="401"/>
      <c r="E322" s="402"/>
      <c r="F322" s="280" t="str">
        <f t="shared" si="29"/>
        <v xml:space="preserve"> </v>
      </c>
      <c r="G322" s="403"/>
      <c r="H322" s="282" t="str">
        <f t="shared" si="30"/>
        <v xml:space="preserve"> </v>
      </c>
      <c r="I322" s="283" t="str">
        <f t="shared" si="31"/>
        <v xml:space="preserve"> </v>
      </c>
      <c r="J322" s="284" t="str">
        <f t="shared" si="35"/>
        <v xml:space="preserve"> </v>
      </c>
      <c r="K322" s="285" t="str">
        <f t="shared" si="32"/>
        <v xml:space="preserve"> </v>
      </c>
      <c r="L322" s="286" t="str">
        <f t="shared" si="34"/>
        <v xml:space="preserve"> </v>
      </c>
      <c r="M322" s="1054"/>
      <c r="N322" s="287">
        <f t="shared" si="33"/>
        <v>0</v>
      </c>
      <c r="O322" s="80"/>
    </row>
    <row r="323" spans="1:15" ht="14.15" customHeight="1">
      <c r="A323" s="80"/>
      <c r="B323" s="297"/>
      <c r="C323" s="279" t="s">
        <v>502</v>
      </c>
      <c r="D323" s="401"/>
      <c r="E323" s="402"/>
      <c r="F323" s="280" t="str">
        <f t="shared" si="29"/>
        <v xml:space="preserve"> </v>
      </c>
      <c r="G323" s="403"/>
      <c r="H323" s="282" t="str">
        <f t="shared" si="30"/>
        <v xml:space="preserve"> </v>
      </c>
      <c r="I323" s="283" t="str">
        <f t="shared" si="31"/>
        <v xml:space="preserve"> </v>
      </c>
      <c r="J323" s="284" t="str">
        <f t="shared" si="35"/>
        <v xml:space="preserve"> </v>
      </c>
      <c r="K323" s="285" t="str">
        <f t="shared" si="32"/>
        <v xml:space="preserve"> </v>
      </c>
      <c r="L323" s="286" t="str">
        <f t="shared" si="34"/>
        <v xml:space="preserve"> </v>
      </c>
      <c r="M323" s="1054"/>
      <c r="N323" s="287">
        <f t="shared" si="33"/>
        <v>0</v>
      </c>
      <c r="O323" s="80"/>
    </row>
    <row r="324" spans="1:15" ht="14.15" customHeight="1">
      <c r="A324" s="80"/>
      <c r="B324" s="297"/>
      <c r="C324" s="279" t="s">
        <v>503</v>
      </c>
      <c r="D324" s="401"/>
      <c r="E324" s="402"/>
      <c r="F324" s="280" t="str">
        <f t="shared" si="29"/>
        <v xml:space="preserve"> </v>
      </c>
      <c r="G324" s="403"/>
      <c r="H324" s="282" t="str">
        <f t="shared" si="30"/>
        <v xml:space="preserve"> </v>
      </c>
      <c r="I324" s="283" t="str">
        <f t="shared" si="31"/>
        <v xml:space="preserve"> </v>
      </c>
      <c r="J324" s="284" t="str">
        <f t="shared" si="35"/>
        <v xml:space="preserve"> </v>
      </c>
      <c r="K324" s="285" t="str">
        <f t="shared" si="32"/>
        <v xml:space="preserve"> </v>
      </c>
      <c r="L324" s="286" t="str">
        <f t="shared" si="34"/>
        <v xml:space="preserve"> </v>
      </c>
      <c r="M324" s="1054"/>
      <c r="N324" s="287">
        <f t="shared" si="33"/>
        <v>0</v>
      </c>
      <c r="O324" s="80"/>
    </row>
    <row r="325" spans="1:15" ht="14.15" customHeight="1">
      <c r="A325" s="80"/>
      <c r="B325" s="298"/>
      <c r="C325" s="279" t="s">
        <v>504</v>
      </c>
      <c r="D325" s="401"/>
      <c r="E325" s="402"/>
      <c r="F325" s="280" t="str">
        <f t="shared" si="29"/>
        <v xml:space="preserve"> </v>
      </c>
      <c r="G325" s="403"/>
      <c r="H325" s="282" t="str">
        <f t="shared" si="30"/>
        <v xml:space="preserve"> </v>
      </c>
      <c r="I325" s="283" t="str">
        <f t="shared" si="31"/>
        <v xml:space="preserve"> </v>
      </c>
      <c r="J325" s="284" t="str">
        <f t="shared" si="35"/>
        <v xml:space="preserve"> </v>
      </c>
      <c r="K325" s="285" t="str">
        <f t="shared" si="32"/>
        <v xml:space="preserve"> </v>
      </c>
      <c r="L325" s="286" t="str">
        <f t="shared" si="34"/>
        <v xml:space="preserve"> </v>
      </c>
      <c r="M325" s="1054"/>
      <c r="N325" s="287">
        <f t="shared" si="33"/>
        <v>0</v>
      </c>
      <c r="O325" s="80"/>
    </row>
    <row r="326" spans="1:15" ht="14.15" customHeight="1">
      <c r="A326" s="80"/>
      <c r="B326" s="278"/>
      <c r="C326" s="279" t="s">
        <v>505</v>
      </c>
      <c r="D326" s="401"/>
      <c r="E326" s="402"/>
      <c r="F326" s="280" t="str">
        <f t="shared" si="29"/>
        <v xml:space="preserve"> </v>
      </c>
      <c r="G326" s="403"/>
      <c r="H326" s="282" t="str">
        <f t="shared" si="30"/>
        <v xml:space="preserve"> </v>
      </c>
      <c r="I326" s="283" t="str">
        <f t="shared" si="31"/>
        <v xml:space="preserve"> </v>
      </c>
      <c r="J326" s="284" t="str">
        <f t="shared" si="35"/>
        <v xml:space="preserve"> </v>
      </c>
      <c r="K326" s="285" t="str">
        <f t="shared" si="32"/>
        <v xml:space="preserve"> </v>
      </c>
      <c r="L326" s="286" t="str">
        <f t="shared" si="34"/>
        <v xml:space="preserve"> </v>
      </c>
      <c r="M326" s="1054"/>
      <c r="N326" s="287">
        <f t="shared" si="33"/>
        <v>0</v>
      </c>
      <c r="O326" s="80"/>
    </row>
    <row r="327" spans="1:15" ht="14.15" customHeight="1">
      <c r="A327" s="80"/>
      <c r="B327" s="288"/>
      <c r="C327" s="279" t="s">
        <v>506</v>
      </c>
      <c r="D327" s="401"/>
      <c r="E327" s="402"/>
      <c r="F327" s="280" t="str">
        <f t="shared" si="29"/>
        <v xml:space="preserve"> </v>
      </c>
      <c r="G327" s="403"/>
      <c r="H327" s="282" t="str">
        <f t="shared" si="30"/>
        <v xml:space="preserve"> </v>
      </c>
      <c r="I327" s="283" t="str">
        <f t="shared" si="31"/>
        <v xml:space="preserve"> </v>
      </c>
      <c r="J327" s="284" t="str">
        <f t="shared" si="35"/>
        <v xml:space="preserve"> </v>
      </c>
      <c r="K327" s="285" t="str">
        <f t="shared" si="32"/>
        <v xml:space="preserve"> </v>
      </c>
      <c r="L327" s="286" t="str">
        <f t="shared" si="34"/>
        <v xml:space="preserve"> </v>
      </c>
      <c r="M327" s="1054"/>
      <c r="N327" s="287">
        <f t="shared" si="33"/>
        <v>0</v>
      </c>
      <c r="O327" s="80"/>
    </row>
    <row r="328" spans="1:15" ht="14.15" customHeight="1">
      <c r="A328" s="80"/>
      <c r="B328" s="288"/>
      <c r="C328" s="279" t="s">
        <v>507</v>
      </c>
      <c r="D328" s="401"/>
      <c r="E328" s="402"/>
      <c r="F328" s="280" t="str">
        <f t="shared" si="29"/>
        <v xml:space="preserve"> </v>
      </c>
      <c r="G328" s="403"/>
      <c r="H328" s="282" t="str">
        <f t="shared" si="30"/>
        <v xml:space="preserve"> </v>
      </c>
      <c r="I328" s="283" t="str">
        <f t="shared" si="31"/>
        <v xml:space="preserve"> </v>
      </c>
      <c r="J328" s="284" t="str">
        <f t="shared" si="35"/>
        <v xml:space="preserve"> </v>
      </c>
      <c r="K328" s="285" t="str">
        <f t="shared" si="32"/>
        <v xml:space="preserve"> </v>
      </c>
      <c r="L328" s="286" t="str">
        <f t="shared" si="34"/>
        <v xml:space="preserve"> </v>
      </c>
      <c r="M328" s="1054"/>
      <c r="N328" s="287">
        <f t="shared" si="33"/>
        <v>0</v>
      </c>
      <c r="O328" s="80"/>
    </row>
    <row r="329" spans="1:15" ht="14.15" customHeight="1">
      <c r="A329" s="80"/>
      <c r="B329" s="288"/>
      <c r="C329" s="279" t="s">
        <v>508</v>
      </c>
      <c r="D329" s="401"/>
      <c r="E329" s="402"/>
      <c r="F329" s="280" t="str">
        <f t="shared" si="29"/>
        <v xml:space="preserve"> </v>
      </c>
      <c r="G329" s="403"/>
      <c r="H329" s="282" t="str">
        <f t="shared" si="30"/>
        <v xml:space="preserve"> </v>
      </c>
      <c r="I329" s="283" t="str">
        <f t="shared" si="31"/>
        <v xml:space="preserve"> </v>
      </c>
      <c r="J329" s="284" t="str">
        <f t="shared" si="35"/>
        <v xml:space="preserve"> </v>
      </c>
      <c r="K329" s="285" t="str">
        <f t="shared" si="32"/>
        <v xml:space="preserve"> </v>
      </c>
      <c r="L329" s="286" t="str">
        <f t="shared" si="34"/>
        <v xml:space="preserve"> </v>
      </c>
      <c r="M329" s="1054"/>
      <c r="N329" s="287">
        <f t="shared" si="33"/>
        <v>0</v>
      </c>
      <c r="O329" s="80"/>
    </row>
    <row r="330" spans="1:15" ht="14.15" customHeight="1">
      <c r="A330" s="80"/>
      <c r="B330" s="288"/>
      <c r="C330" s="279" t="s">
        <v>509</v>
      </c>
      <c r="D330" s="401"/>
      <c r="E330" s="402"/>
      <c r="F330" s="280" t="str">
        <f t="shared" si="29"/>
        <v xml:space="preserve"> </v>
      </c>
      <c r="G330" s="403"/>
      <c r="H330" s="282" t="str">
        <f t="shared" si="30"/>
        <v xml:space="preserve"> </v>
      </c>
      <c r="I330" s="283" t="str">
        <f t="shared" si="31"/>
        <v xml:space="preserve"> </v>
      </c>
      <c r="J330" s="284" t="str">
        <f t="shared" si="35"/>
        <v xml:space="preserve"> </v>
      </c>
      <c r="K330" s="285" t="str">
        <f t="shared" si="32"/>
        <v xml:space="preserve"> </v>
      </c>
      <c r="L330" s="286" t="str">
        <f t="shared" si="34"/>
        <v xml:space="preserve"> </v>
      </c>
      <c r="M330" s="1054"/>
      <c r="N330" s="287">
        <f t="shared" si="33"/>
        <v>0</v>
      </c>
      <c r="O330" s="80"/>
    </row>
    <row r="331" spans="1:15" ht="14.15" customHeight="1">
      <c r="A331" s="80"/>
      <c r="B331" s="288"/>
      <c r="C331" s="279" t="s">
        <v>510</v>
      </c>
      <c r="D331" s="401"/>
      <c r="E331" s="402"/>
      <c r="F331" s="280" t="str">
        <f t="shared" si="29"/>
        <v xml:space="preserve"> </v>
      </c>
      <c r="G331" s="403"/>
      <c r="H331" s="282" t="str">
        <f t="shared" si="30"/>
        <v xml:space="preserve"> </v>
      </c>
      <c r="I331" s="283" t="str">
        <f t="shared" si="31"/>
        <v xml:space="preserve"> </v>
      </c>
      <c r="J331" s="284" t="str">
        <f t="shared" si="35"/>
        <v xml:space="preserve"> </v>
      </c>
      <c r="K331" s="285" t="str">
        <f t="shared" si="32"/>
        <v xml:space="preserve"> </v>
      </c>
      <c r="L331" s="286" t="str">
        <f t="shared" si="34"/>
        <v xml:space="preserve"> </v>
      </c>
      <c r="M331" s="1054"/>
      <c r="N331" s="287">
        <f t="shared" si="33"/>
        <v>0</v>
      </c>
      <c r="O331" s="80"/>
    </row>
    <row r="332" spans="1:15" ht="14.15" customHeight="1">
      <c r="A332" s="80"/>
      <c r="B332" s="288"/>
      <c r="C332" s="279" t="s">
        <v>511</v>
      </c>
      <c r="D332" s="401"/>
      <c r="E332" s="402"/>
      <c r="F332" s="280" t="str">
        <f t="shared" si="29"/>
        <v xml:space="preserve"> </v>
      </c>
      <c r="G332" s="403"/>
      <c r="H332" s="282" t="str">
        <f t="shared" si="30"/>
        <v xml:space="preserve"> </v>
      </c>
      <c r="I332" s="283" t="str">
        <f t="shared" si="31"/>
        <v xml:space="preserve"> </v>
      </c>
      <c r="J332" s="284" t="str">
        <f t="shared" si="35"/>
        <v xml:space="preserve"> </v>
      </c>
      <c r="K332" s="285" t="str">
        <f t="shared" si="32"/>
        <v xml:space="preserve"> </v>
      </c>
      <c r="L332" s="286" t="str">
        <f t="shared" si="34"/>
        <v xml:space="preserve"> </v>
      </c>
      <c r="M332" s="1054"/>
      <c r="N332" s="287">
        <f t="shared" si="33"/>
        <v>0</v>
      </c>
      <c r="O332" s="80"/>
    </row>
    <row r="333" spans="1:15" ht="14.15" customHeight="1">
      <c r="A333" s="80"/>
      <c r="B333" s="288"/>
      <c r="C333" s="279" t="s">
        <v>512</v>
      </c>
      <c r="D333" s="401"/>
      <c r="E333" s="402"/>
      <c r="F333" s="280" t="str">
        <f t="shared" si="29"/>
        <v xml:space="preserve"> </v>
      </c>
      <c r="G333" s="403"/>
      <c r="H333" s="282" t="str">
        <f t="shared" si="30"/>
        <v xml:space="preserve"> </v>
      </c>
      <c r="I333" s="283" t="str">
        <f t="shared" si="31"/>
        <v xml:space="preserve"> </v>
      </c>
      <c r="J333" s="284" t="str">
        <f t="shared" si="35"/>
        <v xml:space="preserve"> </v>
      </c>
      <c r="K333" s="285" t="str">
        <f t="shared" si="32"/>
        <v xml:space="preserve"> </v>
      </c>
      <c r="L333" s="286" t="str">
        <f t="shared" si="34"/>
        <v xml:space="preserve"> </v>
      </c>
      <c r="M333" s="1054"/>
      <c r="N333" s="287">
        <f t="shared" si="33"/>
        <v>0</v>
      </c>
      <c r="O333" s="80"/>
    </row>
    <row r="334" spans="1:15" ht="14.15" customHeight="1">
      <c r="A334" s="80"/>
      <c r="B334" s="288"/>
      <c r="C334" s="279" t="s">
        <v>513</v>
      </c>
      <c r="D334" s="401"/>
      <c r="E334" s="402"/>
      <c r="F334" s="280" t="str">
        <f t="shared" si="29"/>
        <v xml:space="preserve"> </v>
      </c>
      <c r="G334" s="403"/>
      <c r="H334" s="282" t="str">
        <f t="shared" si="30"/>
        <v xml:space="preserve"> </v>
      </c>
      <c r="I334" s="283" t="str">
        <f t="shared" si="31"/>
        <v xml:space="preserve"> </v>
      </c>
      <c r="J334" s="284" t="str">
        <f t="shared" si="35"/>
        <v xml:space="preserve"> </v>
      </c>
      <c r="K334" s="285" t="str">
        <f t="shared" si="32"/>
        <v xml:space="preserve"> </v>
      </c>
      <c r="L334" s="286" t="str">
        <f t="shared" si="34"/>
        <v xml:space="preserve"> </v>
      </c>
      <c r="M334" s="1054"/>
      <c r="N334" s="287">
        <f t="shared" si="33"/>
        <v>0</v>
      </c>
      <c r="O334" s="80"/>
    </row>
    <row r="335" spans="1:15" ht="14.15" customHeight="1">
      <c r="A335" s="80"/>
      <c r="B335" s="1651" t="str">
        <f>IF(ISBLANK(H7)," ",H7)</f>
        <v xml:space="preserve"> </v>
      </c>
      <c r="C335" s="279" t="s">
        <v>514</v>
      </c>
      <c r="D335" s="401"/>
      <c r="E335" s="402"/>
      <c r="F335" s="280" t="str">
        <f t="shared" si="29"/>
        <v xml:space="preserve"> </v>
      </c>
      <c r="G335" s="403"/>
      <c r="H335" s="282" t="str">
        <f t="shared" si="30"/>
        <v xml:space="preserve"> </v>
      </c>
      <c r="I335" s="283" t="str">
        <f t="shared" si="31"/>
        <v xml:space="preserve"> </v>
      </c>
      <c r="J335" s="284" t="str">
        <f t="shared" si="35"/>
        <v xml:space="preserve"> </v>
      </c>
      <c r="K335" s="285" t="str">
        <f t="shared" si="32"/>
        <v xml:space="preserve"> </v>
      </c>
      <c r="L335" s="286" t="str">
        <f t="shared" si="34"/>
        <v xml:space="preserve"> </v>
      </c>
      <c r="M335" s="1054"/>
      <c r="N335" s="287">
        <f t="shared" si="33"/>
        <v>0</v>
      </c>
      <c r="O335" s="80"/>
    </row>
    <row r="336" spans="1:15" ht="14.15" customHeight="1">
      <c r="A336" s="80"/>
      <c r="B336" s="1651"/>
      <c r="C336" s="279" t="s">
        <v>515</v>
      </c>
      <c r="D336" s="401"/>
      <c r="E336" s="402"/>
      <c r="F336" s="280" t="str">
        <f t="shared" si="29"/>
        <v xml:space="preserve"> </v>
      </c>
      <c r="G336" s="403"/>
      <c r="H336" s="282" t="str">
        <f t="shared" si="30"/>
        <v xml:space="preserve"> </v>
      </c>
      <c r="I336" s="283" t="str">
        <f t="shared" si="31"/>
        <v xml:space="preserve"> </v>
      </c>
      <c r="J336" s="284" t="str">
        <f t="shared" si="35"/>
        <v xml:space="preserve"> </v>
      </c>
      <c r="K336" s="285" t="str">
        <f t="shared" si="32"/>
        <v xml:space="preserve"> </v>
      </c>
      <c r="L336" s="286" t="str">
        <f t="shared" si="34"/>
        <v xml:space="preserve"> </v>
      </c>
      <c r="M336" s="1054"/>
      <c r="N336" s="287">
        <f t="shared" si="33"/>
        <v>0</v>
      </c>
      <c r="O336" s="80"/>
    </row>
    <row r="337" spans="1:15" ht="14.15" customHeight="1">
      <c r="A337" s="80"/>
      <c r="B337" s="1651"/>
      <c r="C337" s="279" t="s">
        <v>516</v>
      </c>
      <c r="D337" s="401"/>
      <c r="E337" s="402"/>
      <c r="F337" s="280" t="str">
        <f t="shared" si="29"/>
        <v xml:space="preserve"> </v>
      </c>
      <c r="G337" s="403"/>
      <c r="H337" s="282" t="str">
        <f t="shared" si="30"/>
        <v xml:space="preserve"> </v>
      </c>
      <c r="I337" s="283" t="str">
        <f t="shared" si="31"/>
        <v xml:space="preserve"> </v>
      </c>
      <c r="J337" s="284" t="str">
        <f t="shared" si="35"/>
        <v xml:space="preserve"> </v>
      </c>
      <c r="K337" s="285" t="str">
        <f t="shared" si="32"/>
        <v xml:space="preserve"> </v>
      </c>
      <c r="L337" s="286" t="str">
        <f t="shared" si="34"/>
        <v xml:space="preserve"> </v>
      </c>
      <c r="M337" s="1054"/>
      <c r="N337" s="287">
        <f t="shared" si="33"/>
        <v>0</v>
      </c>
      <c r="O337" s="80"/>
    </row>
    <row r="338" spans="1:15" ht="14.15" customHeight="1">
      <c r="A338" s="80"/>
      <c r="B338" s="1651"/>
      <c r="C338" s="279" t="s">
        <v>517</v>
      </c>
      <c r="D338" s="401"/>
      <c r="E338" s="402"/>
      <c r="F338" s="280" t="str">
        <f t="shared" si="29"/>
        <v xml:space="preserve"> </v>
      </c>
      <c r="G338" s="403"/>
      <c r="H338" s="282" t="str">
        <f t="shared" si="30"/>
        <v xml:space="preserve"> </v>
      </c>
      <c r="I338" s="283" t="str">
        <f t="shared" si="31"/>
        <v xml:space="preserve"> </v>
      </c>
      <c r="J338" s="284" t="str">
        <f t="shared" si="35"/>
        <v xml:space="preserve"> </v>
      </c>
      <c r="K338" s="285" t="str">
        <f t="shared" si="32"/>
        <v xml:space="preserve"> </v>
      </c>
      <c r="L338" s="286" t="str">
        <f t="shared" si="34"/>
        <v xml:space="preserve"> </v>
      </c>
      <c r="M338" s="1054"/>
      <c r="N338" s="287">
        <f t="shared" si="33"/>
        <v>0</v>
      </c>
      <c r="O338" s="80"/>
    </row>
    <row r="339" spans="1:15" ht="14.15" customHeight="1">
      <c r="A339" s="80"/>
      <c r="B339" s="1670" t="s">
        <v>73</v>
      </c>
      <c r="C339" s="279" t="s">
        <v>518</v>
      </c>
      <c r="D339" s="401"/>
      <c r="E339" s="402"/>
      <c r="F339" s="280" t="str">
        <f t="shared" si="29"/>
        <v xml:space="preserve"> </v>
      </c>
      <c r="G339" s="403"/>
      <c r="H339" s="282" t="str">
        <f t="shared" si="30"/>
        <v xml:space="preserve"> </v>
      </c>
      <c r="I339" s="283" t="str">
        <f t="shared" si="31"/>
        <v xml:space="preserve"> </v>
      </c>
      <c r="J339" s="284" t="str">
        <f t="shared" si="35"/>
        <v xml:space="preserve"> </v>
      </c>
      <c r="K339" s="285" t="str">
        <f t="shared" si="32"/>
        <v xml:space="preserve"> </v>
      </c>
      <c r="L339" s="286" t="str">
        <f t="shared" si="34"/>
        <v xml:space="preserve"> </v>
      </c>
      <c r="M339" s="1054"/>
      <c r="N339" s="287">
        <f t="shared" si="33"/>
        <v>0</v>
      </c>
      <c r="O339" s="80"/>
    </row>
    <row r="340" spans="1:15" ht="14.15" customHeight="1">
      <c r="A340" s="80"/>
      <c r="B340" s="1670"/>
      <c r="C340" s="279" t="s">
        <v>519</v>
      </c>
      <c r="D340" s="401"/>
      <c r="E340" s="402"/>
      <c r="F340" s="280" t="str">
        <f t="shared" si="29"/>
        <v xml:space="preserve"> </v>
      </c>
      <c r="G340" s="403"/>
      <c r="H340" s="282" t="str">
        <f t="shared" si="30"/>
        <v xml:space="preserve"> </v>
      </c>
      <c r="I340" s="283" t="str">
        <f t="shared" si="31"/>
        <v xml:space="preserve"> </v>
      </c>
      <c r="J340" s="284" t="str">
        <f t="shared" si="35"/>
        <v xml:space="preserve"> </v>
      </c>
      <c r="K340" s="285" t="str">
        <f t="shared" si="32"/>
        <v xml:space="preserve"> </v>
      </c>
      <c r="L340" s="286" t="str">
        <f t="shared" si="34"/>
        <v xml:space="preserve"> </v>
      </c>
      <c r="M340" s="1054"/>
      <c r="N340" s="287">
        <f t="shared" si="33"/>
        <v>0</v>
      </c>
      <c r="O340" s="80"/>
    </row>
    <row r="341" spans="1:15" ht="14.15" customHeight="1">
      <c r="A341" s="80"/>
      <c r="B341" s="1670"/>
      <c r="C341" s="279" t="s">
        <v>520</v>
      </c>
      <c r="D341" s="401"/>
      <c r="E341" s="402"/>
      <c r="F341" s="280" t="str">
        <f t="shared" si="29"/>
        <v xml:space="preserve"> </v>
      </c>
      <c r="G341" s="403"/>
      <c r="H341" s="282" t="str">
        <f t="shared" si="30"/>
        <v xml:space="preserve"> </v>
      </c>
      <c r="I341" s="283" t="str">
        <f t="shared" si="31"/>
        <v xml:space="preserve"> </v>
      </c>
      <c r="J341" s="284" t="str">
        <f t="shared" si="35"/>
        <v xml:space="preserve"> </v>
      </c>
      <c r="K341" s="285" t="str">
        <f t="shared" si="32"/>
        <v xml:space="preserve"> </v>
      </c>
      <c r="L341" s="286" t="str">
        <f t="shared" si="34"/>
        <v xml:space="preserve"> </v>
      </c>
      <c r="M341" s="1054"/>
      <c r="N341" s="287">
        <f t="shared" si="33"/>
        <v>0</v>
      </c>
      <c r="O341" s="80"/>
    </row>
    <row r="342" spans="1:15" ht="14.15" customHeight="1">
      <c r="A342" s="80"/>
      <c r="B342" s="1670"/>
      <c r="C342" s="279" t="s">
        <v>521</v>
      </c>
      <c r="D342" s="401"/>
      <c r="E342" s="402"/>
      <c r="F342" s="280" t="str">
        <f t="shared" si="29"/>
        <v xml:space="preserve"> </v>
      </c>
      <c r="G342" s="403"/>
      <c r="H342" s="282" t="str">
        <f t="shared" si="30"/>
        <v xml:space="preserve"> </v>
      </c>
      <c r="I342" s="283" t="str">
        <f t="shared" si="31"/>
        <v xml:space="preserve"> </v>
      </c>
      <c r="J342" s="284" t="str">
        <f t="shared" si="35"/>
        <v xml:space="preserve"> </v>
      </c>
      <c r="K342" s="285" t="str">
        <f t="shared" si="32"/>
        <v xml:space="preserve"> </v>
      </c>
      <c r="L342" s="286" t="str">
        <f t="shared" si="34"/>
        <v xml:space="preserve"> </v>
      </c>
      <c r="M342" s="1054"/>
      <c r="N342" s="287">
        <f t="shared" si="33"/>
        <v>0</v>
      </c>
      <c r="O342" s="80"/>
    </row>
    <row r="343" spans="1:15" ht="14.15" customHeight="1">
      <c r="A343" s="80"/>
      <c r="B343" s="1670"/>
      <c r="C343" s="279" t="s">
        <v>522</v>
      </c>
      <c r="D343" s="401"/>
      <c r="E343" s="402"/>
      <c r="F343" s="280" t="str">
        <f t="shared" si="29"/>
        <v xml:space="preserve"> </v>
      </c>
      <c r="G343" s="403"/>
      <c r="H343" s="282" t="str">
        <f t="shared" si="30"/>
        <v xml:space="preserve"> </v>
      </c>
      <c r="I343" s="283" t="str">
        <f t="shared" si="31"/>
        <v xml:space="preserve"> </v>
      </c>
      <c r="J343" s="284" t="str">
        <f t="shared" si="35"/>
        <v xml:space="preserve"> </v>
      </c>
      <c r="K343" s="285" t="str">
        <f t="shared" si="32"/>
        <v xml:space="preserve"> </v>
      </c>
      <c r="L343" s="286" t="str">
        <f t="shared" si="34"/>
        <v xml:space="preserve"> </v>
      </c>
      <c r="M343" s="1054"/>
      <c r="N343" s="287">
        <f t="shared" si="33"/>
        <v>0</v>
      </c>
      <c r="O343" s="80"/>
    </row>
    <row r="344" spans="1:15" ht="14.15" customHeight="1">
      <c r="A344" s="80"/>
      <c r="B344" s="1670"/>
      <c r="C344" s="279" t="s">
        <v>523</v>
      </c>
      <c r="D344" s="401"/>
      <c r="E344" s="402"/>
      <c r="F344" s="280" t="str">
        <f t="shared" si="29"/>
        <v xml:space="preserve"> </v>
      </c>
      <c r="G344" s="403"/>
      <c r="H344" s="282" t="str">
        <f t="shared" si="30"/>
        <v xml:space="preserve"> </v>
      </c>
      <c r="I344" s="283" t="str">
        <f t="shared" si="31"/>
        <v xml:space="preserve"> </v>
      </c>
      <c r="J344" s="284" t="str">
        <f t="shared" si="35"/>
        <v xml:space="preserve"> </v>
      </c>
      <c r="K344" s="285" t="str">
        <f t="shared" si="32"/>
        <v xml:space="preserve"> </v>
      </c>
      <c r="L344" s="286" t="str">
        <f t="shared" si="34"/>
        <v xml:space="preserve"> </v>
      </c>
      <c r="M344" s="1054"/>
      <c r="N344" s="287">
        <f t="shared" si="33"/>
        <v>0</v>
      </c>
      <c r="O344" s="80"/>
    </row>
    <row r="345" spans="1:15" ht="14.15" customHeight="1">
      <c r="A345" s="80"/>
      <c r="B345" s="1670"/>
      <c r="C345" s="279" t="s">
        <v>524</v>
      </c>
      <c r="D345" s="401"/>
      <c r="E345" s="402"/>
      <c r="F345" s="280" t="str">
        <f t="shared" si="29"/>
        <v xml:space="preserve"> </v>
      </c>
      <c r="G345" s="403"/>
      <c r="H345" s="282" t="str">
        <f t="shared" si="30"/>
        <v xml:space="preserve"> </v>
      </c>
      <c r="I345" s="283" t="str">
        <f t="shared" si="31"/>
        <v xml:space="preserve"> </v>
      </c>
      <c r="J345" s="284" t="str">
        <f t="shared" si="35"/>
        <v xml:space="preserve"> </v>
      </c>
      <c r="K345" s="285" t="str">
        <f t="shared" si="32"/>
        <v xml:space="preserve"> </v>
      </c>
      <c r="L345" s="286" t="str">
        <f t="shared" si="34"/>
        <v xml:space="preserve"> </v>
      </c>
      <c r="M345" s="1054"/>
      <c r="N345" s="287">
        <f t="shared" si="33"/>
        <v>0</v>
      </c>
      <c r="O345" s="80"/>
    </row>
    <row r="346" spans="1:15" ht="14.15" customHeight="1">
      <c r="A346" s="80"/>
      <c r="B346" s="1670"/>
      <c r="C346" s="279" t="s">
        <v>525</v>
      </c>
      <c r="D346" s="401"/>
      <c r="E346" s="402"/>
      <c r="F346" s="280" t="str">
        <f t="shared" si="29"/>
        <v xml:space="preserve"> </v>
      </c>
      <c r="G346" s="403"/>
      <c r="H346" s="282" t="str">
        <f t="shared" si="30"/>
        <v xml:space="preserve"> </v>
      </c>
      <c r="I346" s="283" t="str">
        <f t="shared" si="31"/>
        <v xml:space="preserve"> </v>
      </c>
      <c r="J346" s="284" t="str">
        <f t="shared" si="35"/>
        <v xml:space="preserve"> </v>
      </c>
      <c r="K346" s="285" t="str">
        <f t="shared" si="32"/>
        <v xml:space="preserve"> </v>
      </c>
      <c r="L346" s="286" t="str">
        <f t="shared" si="34"/>
        <v xml:space="preserve"> </v>
      </c>
      <c r="M346" s="1054"/>
      <c r="N346" s="287">
        <f t="shared" si="33"/>
        <v>0</v>
      </c>
      <c r="O346" s="80"/>
    </row>
    <row r="347" spans="1:15" ht="14.15" customHeight="1">
      <c r="A347" s="80"/>
      <c r="B347" s="288"/>
      <c r="C347" s="279" t="s">
        <v>526</v>
      </c>
      <c r="D347" s="401"/>
      <c r="E347" s="402"/>
      <c r="F347" s="280" t="str">
        <f t="shared" si="29"/>
        <v xml:space="preserve"> </v>
      </c>
      <c r="G347" s="403"/>
      <c r="H347" s="282" t="str">
        <f t="shared" si="30"/>
        <v xml:space="preserve"> </v>
      </c>
      <c r="I347" s="283" t="str">
        <f t="shared" si="31"/>
        <v xml:space="preserve"> </v>
      </c>
      <c r="J347" s="284" t="str">
        <f t="shared" si="35"/>
        <v xml:space="preserve"> </v>
      </c>
      <c r="K347" s="285" t="str">
        <f t="shared" si="32"/>
        <v xml:space="preserve"> </v>
      </c>
      <c r="L347" s="286" t="str">
        <f t="shared" si="34"/>
        <v xml:space="preserve"> </v>
      </c>
      <c r="M347" s="1054"/>
      <c r="N347" s="287">
        <f t="shared" si="33"/>
        <v>0</v>
      </c>
      <c r="O347" s="80"/>
    </row>
    <row r="348" spans="1:15" ht="14.15" customHeight="1">
      <c r="A348" s="80"/>
      <c r="B348" s="288"/>
      <c r="C348" s="279" t="s">
        <v>527</v>
      </c>
      <c r="D348" s="401"/>
      <c r="E348" s="402"/>
      <c r="F348" s="280" t="str">
        <f t="shared" si="29"/>
        <v xml:space="preserve"> </v>
      </c>
      <c r="G348" s="403"/>
      <c r="H348" s="282" t="str">
        <f t="shared" si="30"/>
        <v xml:space="preserve"> </v>
      </c>
      <c r="I348" s="283" t="str">
        <f t="shared" si="31"/>
        <v xml:space="preserve"> </v>
      </c>
      <c r="J348" s="284" t="str">
        <f t="shared" si="35"/>
        <v xml:space="preserve"> </v>
      </c>
      <c r="K348" s="285" t="str">
        <f t="shared" si="32"/>
        <v xml:space="preserve"> </v>
      </c>
      <c r="L348" s="286" t="str">
        <f t="shared" si="34"/>
        <v xml:space="preserve"> </v>
      </c>
      <c r="M348" s="1054"/>
      <c r="N348" s="287">
        <f t="shared" si="33"/>
        <v>0</v>
      </c>
      <c r="O348" s="80"/>
    </row>
    <row r="349" spans="1:15" ht="14.15" customHeight="1">
      <c r="A349" s="80"/>
      <c r="B349" s="288"/>
      <c r="C349" s="279" t="s">
        <v>528</v>
      </c>
      <c r="D349" s="401"/>
      <c r="E349" s="402"/>
      <c r="F349" s="280" t="str">
        <f t="shared" si="29"/>
        <v xml:space="preserve"> </v>
      </c>
      <c r="G349" s="403"/>
      <c r="H349" s="282" t="str">
        <f t="shared" si="30"/>
        <v xml:space="preserve"> </v>
      </c>
      <c r="I349" s="283" t="str">
        <f t="shared" si="31"/>
        <v xml:space="preserve"> </v>
      </c>
      <c r="J349" s="284" t="str">
        <f t="shared" si="35"/>
        <v xml:space="preserve"> </v>
      </c>
      <c r="K349" s="285" t="str">
        <f t="shared" si="32"/>
        <v xml:space="preserve"> </v>
      </c>
      <c r="L349" s="286" t="str">
        <f t="shared" si="34"/>
        <v xml:space="preserve"> </v>
      </c>
      <c r="M349" s="1054"/>
      <c r="N349" s="287">
        <f t="shared" si="33"/>
        <v>0</v>
      </c>
      <c r="O349" s="80"/>
    </row>
    <row r="350" spans="1:15" ht="14.15" customHeight="1">
      <c r="A350" s="80"/>
      <c r="B350" s="288"/>
      <c r="C350" s="279" t="s">
        <v>529</v>
      </c>
      <c r="D350" s="401"/>
      <c r="E350" s="402"/>
      <c r="F350" s="280" t="str">
        <f t="shared" si="29"/>
        <v xml:space="preserve"> </v>
      </c>
      <c r="G350" s="403"/>
      <c r="H350" s="282" t="str">
        <f t="shared" si="30"/>
        <v xml:space="preserve"> </v>
      </c>
      <c r="I350" s="283" t="str">
        <f t="shared" si="31"/>
        <v xml:space="preserve"> </v>
      </c>
      <c r="J350" s="284" t="str">
        <f t="shared" si="35"/>
        <v xml:space="preserve"> </v>
      </c>
      <c r="K350" s="285" t="str">
        <f t="shared" si="32"/>
        <v xml:space="preserve"> </v>
      </c>
      <c r="L350" s="286" t="str">
        <f t="shared" si="34"/>
        <v xml:space="preserve"> </v>
      </c>
      <c r="M350" s="1054"/>
      <c r="N350" s="287">
        <f t="shared" si="33"/>
        <v>0</v>
      </c>
      <c r="O350" s="80"/>
    </row>
    <row r="351" spans="1:15" ht="14.15" customHeight="1">
      <c r="A351" s="80"/>
      <c r="B351" s="288"/>
      <c r="C351" s="279" t="s">
        <v>530</v>
      </c>
      <c r="D351" s="401"/>
      <c r="E351" s="402"/>
      <c r="F351" s="280" t="str">
        <f t="shared" si="29"/>
        <v xml:space="preserve"> </v>
      </c>
      <c r="G351" s="403"/>
      <c r="H351" s="282" t="str">
        <f t="shared" si="30"/>
        <v xml:space="preserve"> </v>
      </c>
      <c r="I351" s="283" t="str">
        <f t="shared" si="31"/>
        <v xml:space="preserve"> </v>
      </c>
      <c r="J351" s="284" t="str">
        <f t="shared" si="35"/>
        <v xml:space="preserve"> </v>
      </c>
      <c r="K351" s="285" t="str">
        <f t="shared" si="32"/>
        <v xml:space="preserve"> </v>
      </c>
      <c r="L351" s="286" t="str">
        <f t="shared" si="34"/>
        <v xml:space="preserve"> </v>
      </c>
      <c r="M351" s="1054"/>
      <c r="N351" s="287">
        <f t="shared" si="33"/>
        <v>0</v>
      </c>
      <c r="O351" s="80"/>
    </row>
    <row r="352" spans="1:15" ht="14.15" customHeight="1">
      <c r="A352" s="80"/>
      <c r="B352" s="288"/>
      <c r="C352" s="279" t="s">
        <v>531</v>
      </c>
      <c r="D352" s="401"/>
      <c r="E352" s="402"/>
      <c r="F352" s="280" t="str">
        <f t="shared" si="29"/>
        <v xml:space="preserve"> </v>
      </c>
      <c r="G352" s="403"/>
      <c r="H352" s="282" t="str">
        <f t="shared" si="30"/>
        <v xml:space="preserve"> </v>
      </c>
      <c r="I352" s="283" t="str">
        <f t="shared" si="31"/>
        <v xml:space="preserve"> </v>
      </c>
      <c r="J352" s="284" t="str">
        <f t="shared" si="35"/>
        <v xml:space="preserve"> </v>
      </c>
      <c r="K352" s="285" t="str">
        <f t="shared" si="32"/>
        <v xml:space="preserve"> </v>
      </c>
      <c r="L352" s="286" t="str">
        <f t="shared" si="34"/>
        <v xml:space="preserve"> </v>
      </c>
      <c r="M352" s="1054"/>
      <c r="N352" s="287">
        <f t="shared" si="33"/>
        <v>0</v>
      </c>
      <c r="O352" s="80"/>
    </row>
    <row r="353" spans="1:15" ht="14.15" customHeight="1">
      <c r="A353" s="80"/>
      <c r="B353" s="288"/>
      <c r="C353" s="279" t="s">
        <v>532</v>
      </c>
      <c r="D353" s="401"/>
      <c r="E353" s="402"/>
      <c r="F353" s="280" t="str">
        <f t="shared" si="29"/>
        <v xml:space="preserve"> </v>
      </c>
      <c r="G353" s="403"/>
      <c r="H353" s="282" t="str">
        <f t="shared" si="30"/>
        <v xml:space="preserve"> </v>
      </c>
      <c r="I353" s="283" t="str">
        <f t="shared" si="31"/>
        <v xml:space="preserve"> </v>
      </c>
      <c r="J353" s="284" t="str">
        <f t="shared" si="35"/>
        <v xml:space="preserve"> </v>
      </c>
      <c r="K353" s="285" t="str">
        <f t="shared" si="32"/>
        <v xml:space="preserve"> </v>
      </c>
      <c r="L353" s="286" t="str">
        <f t="shared" si="34"/>
        <v xml:space="preserve"> </v>
      </c>
      <c r="M353" s="1054"/>
      <c r="N353" s="287">
        <f t="shared" si="33"/>
        <v>0</v>
      </c>
      <c r="O353" s="80"/>
    </row>
    <row r="354" spans="1:15" ht="14.15" customHeight="1">
      <c r="A354" s="80"/>
      <c r="B354" s="288"/>
      <c r="C354" s="279" t="s">
        <v>533</v>
      </c>
      <c r="D354" s="401"/>
      <c r="E354" s="402"/>
      <c r="F354" s="280" t="str">
        <f t="shared" si="29"/>
        <v xml:space="preserve"> </v>
      </c>
      <c r="G354" s="403"/>
      <c r="H354" s="282" t="str">
        <f t="shared" si="30"/>
        <v xml:space="preserve"> </v>
      </c>
      <c r="I354" s="283" t="str">
        <f t="shared" si="31"/>
        <v xml:space="preserve"> </v>
      </c>
      <c r="J354" s="284" t="str">
        <f t="shared" si="35"/>
        <v xml:space="preserve"> </v>
      </c>
      <c r="K354" s="285" t="str">
        <f t="shared" si="32"/>
        <v xml:space="preserve"> </v>
      </c>
      <c r="L354" s="286" t="str">
        <f t="shared" si="34"/>
        <v xml:space="preserve"> </v>
      </c>
      <c r="M354" s="1054"/>
      <c r="N354" s="287">
        <f t="shared" si="33"/>
        <v>0</v>
      </c>
      <c r="O354" s="80"/>
    </row>
    <row r="355" spans="1:15" ht="14.15" customHeight="1">
      <c r="A355" s="80"/>
      <c r="B355" s="288"/>
      <c r="C355" s="279" t="s">
        <v>534</v>
      </c>
      <c r="D355" s="401"/>
      <c r="E355" s="402"/>
      <c r="F355" s="280" t="str">
        <f t="shared" si="29"/>
        <v xml:space="preserve"> </v>
      </c>
      <c r="G355" s="403"/>
      <c r="H355" s="282" t="str">
        <f t="shared" si="30"/>
        <v xml:space="preserve"> </v>
      </c>
      <c r="I355" s="283" t="str">
        <f t="shared" si="31"/>
        <v xml:space="preserve"> </v>
      </c>
      <c r="J355" s="284" t="str">
        <f t="shared" si="35"/>
        <v xml:space="preserve"> </v>
      </c>
      <c r="K355" s="285" t="str">
        <f t="shared" si="32"/>
        <v xml:space="preserve"> </v>
      </c>
      <c r="L355" s="286" t="str">
        <f t="shared" si="34"/>
        <v xml:space="preserve"> </v>
      </c>
      <c r="M355" s="1054"/>
      <c r="N355" s="287">
        <f t="shared" si="33"/>
        <v>0</v>
      </c>
      <c r="O355" s="80"/>
    </row>
    <row r="356" spans="1:15" ht="14.15" customHeight="1">
      <c r="A356" s="80"/>
      <c r="B356" s="289"/>
      <c r="C356" s="279" t="s">
        <v>535</v>
      </c>
      <c r="D356" s="401"/>
      <c r="E356" s="402"/>
      <c r="F356" s="280" t="str">
        <f t="shared" si="29"/>
        <v xml:space="preserve"> </v>
      </c>
      <c r="G356" s="403"/>
      <c r="H356" s="282" t="str">
        <f t="shared" si="30"/>
        <v xml:space="preserve"> </v>
      </c>
      <c r="I356" s="283" t="str">
        <f t="shared" si="31"/>
        <v xml:space="preserve"> </v>
      </c>
      <c r="J356" s="284" t="str">
        <f t="shared" si="35"/>
        <v xml:space="preserve"> </v>
      </c>
      <c r="K356" s="285" t="str">
        <f t="shared" si="32"/>
        <v xml:space="preserve"> </v>
      </c>
      <c r="L356" s="286" t="str">
        <f t="shared" si="34"/>
        <v xml:space="preserve"> </v>
      </c>
      <c r="M356" s="1054"/>
      <c r="N356" s="287">
        <f t="shared" si="33"/>
        <v>0</v>
      </c>
      <c r="O356" s="80"/>
    </row>
    <row r="357" spans="1:15" ht="14.15" customHeight="1">
      <c r="A357" s="80"/>
      <c r="B357" s="278"/>
      <c r="C357" s="279" t="s">
        <v>536</v>
      </c>
      <c r="D357" s="401"/>
      <c r="E357" s="402"/>
      <c r="F357" s="280" t="str">
        <f t="shared" si="29"/>
        <v xml:space="preserve"> </v>
      </c>
      <c r="G357" s="403"/>
      <c r="H357" s="282" t="str">
        <f t="shared" si="30"/>
        <v xml:space="preserve"> </v>
      </c>
      <c r="I357" s="283" t="str">
        <f t="shared" si="31"/>
        <v xml:space="preserve"> </v>
      </c>
      <c r="J357" s="284" t="str">
        <f t="shared" si="35"/>
        <v xml:space="preserve"> </v>
      </c>
      <c r="K357" s="285" t="str">
        <f t="shared" si="32"/>
        <v xml:space="preserve"> </v>
      </c>
      <c r="L357" s="286" t="str">
        <f t="shared" si="34"/>
        <v xml:space="preserve"> </v>
      </c>
      <c r="M357" s="1054"/>
      <c r="N357" s="287">
        <f t="shared" si="33"/>
        <v>0</v>
      </c>
      <c r="O357" s="80"/>
    </row>
    <row r="358" spans="1:15" ht="14.15" customHeight="1">
      <c r="A358" s="80"/>
      <c r="B358" s="288"/>
      <c r="C358" s="279" t="s">
        <v>537</v>
      </c>
      <c r="D358" s="401"/>
      <c r="E358" s="402"/>
      <c r="F358" s="280" t="str">
        <f t="shared" si="29"/>
        <v xml:space="preserve"> </v>
      </c>
      <c r="G358" s="403"/>
      <c r="H358" s="282" t="str">
        <f t="shared" si="30"/>
        <v xml:space="preserve"> </v>
      </c>
      <c r="I358" s="283" t="str">
        <f t="shared" si="31"/>
        <v xml:space="preserve"> </v>
      </c>
      <c r="J358" s="284" t="str">
        <f t="shared" si="35"/>
        <v xml:space="preserve"> </v>
      </c>
      <c r="K358" s="285" t="str">
        <f t="shared" si="32"/>
        <v xml:space="preserve"> </v>
      </c>
      <c r="L358" s="286" t="str">
        <f t="shared" si="34"/>
        <v xml:space="preserve"> </v>
      </c>
      <c r="M358" s="1054"/>
      <c r="N358" s="287">
        <f t="shared" si="33"/>
        <v>0</v>
      </c>
      <c r="O358" s="80"/>
    </row>
    <row r="359" spans="1:15" ht="14.15" customHeight="1">
      <c r="A359" s="80"/>
      <c r="B359" s="288"/>
      <c r="C359" s="279" t="s">
        <v>538</v>
      </c>
      <c r="D359" s="401"/>
      <c r="E359" s="402"/>
      <c r="F359" s="280" t="str">
        <f t="shared" si="29"/>
        <v xml:space="preserve"> </v>
      </c>
      <c r="G359" s="403"/>
      <c r="H359" s="282" t="str">
        <f t="shared" si="30"/>
        <v xml:space="preserve"> </v>
      </c>
      <c r="I359" s="283" t="str">
        <f t="shared" si="31"/>
        <v xml:space="preserve"> </v>
      </c>
      <c r="J359" s="284" t="str">
        <f t="shared" si="35"/>
        <v xml:space="preserve"> </v>
      </c>
      <c r="K359" s="285" t="str">
        <f t="shared" si="32"/>
        <v xml:space="preserve"> </v>
      </c>
      <c r="L359" s="286" t="str">
        <f t="shared" si="34"/>
        <v xml:space="preserve"> </v>
      </c>
      <c r="M359" s="1054"/>
      <c r="N359" s="287">
        <f t="shared" si="33"/>
        <v>0</v>
      </c>
      <c r="O359" s="80"/>
    </row>
    <row r="360" spans="1:15" ht="14.15" customHeight="1">
      <c r="A360" s="80"/>
      <c r="B360" s="288"/>
      <c r="C360" s="279" t="s">
        <v>539</v>
      </c>
      <c r="D360" s="401"/>
      <c r="E360" s="402"/>
      <c r="F360" s="280" t="str">
        <f t="shared" si="29"/>
        <v xml:space="preserve"> </v>
      </c>
      <c r="G360" s="403"/>
      <c r="H360" s="282" t="str">
        <f t="shared" si="30"/>
        <v xml:space="preserve"> </v>
      </c>
      <c r="I360" s="283" t="str">
        <f t="shared" si="31"/>
        <v xml:space="preserve"> </v>
      </c>
      <c r="J360" s="284" t="str">
        <f t="shared" si="35"/>
        <v xml:space="preserve"> </v>
      </c>
      <c r="K360" s="285" t="str">
        <f t="shared" si="32"/>
        <v xml:space="preserve"> </v>
      </c>
      <c r="L360" s="286" t="str">
        <f t="shared" si="34"/>
        <v xml:space="preserve"> </v>
      </c>
      <c r="M360" s="1054"/>
      <c r="N360" s="287">
        <f t="shared" si="33"/>
        <v>0</v>
      </c>
      <c r="O360" s="80"/>
    </row>
    <row r="361" spans="1:15" ht="14.15" customHeight="1">
      <c r="A361" s="80"/>
      <c r="B361" s="288"/>
      <c r="C361" s="279" t="s">
        <v>540</v>
      </c>
      <c r="D361" s="401"/>
      <c r="E361" s="402"/>
      <c r="F361" s="280" t="str">
        <f t="shared" si="29"/>
        <v xml:space="preserve"> </v>
      </c>
      <c r="G361" s="403"/>
      <c r="H361" s="282" t="str">
        <f t="shared" si="30"/>
        <v xml:space="preserve"> </v>
      </c>
      <c r="I361" s="283" t="str">
        <f t="shared" si="31"/>
        <v xml:space="preserve"> </v>
      </c>
      <c r="J361" s="284" t="str">
        <f t="shared" si="35"/>
        <v xml:space="preserve"> </v>
      </c>
      <c r="K361" s="285" t="str">
        <f t="shared" si="32"/>
        <v xml:space="preserve"> </v>
      </c>
      <c r="L361" s="286" t="str">
        <f t="shared" si="34"/>
        <v xml:space="preserve"> </v>
      </c>
      <c r="M361" s="1054"/>
      <c r="N361" s="287">
        <f t="shared" si="33"/>
        <v>0</v>
      </c>
      <c r="O361" s="80"/>
    </row>
    <row r="362" spans="1:15" ht="14.15" customHeight="1">
      <c r="A362" s="80"/>
      <c r="B362" s="288"/>
      <c r="C362" s="279" t="s">
        <v>541</v>
      </c>
      <c r="D362" s="401"/>
      <c r="E362" s="402"/>
      <c r="F362" s="280" t="str">
        <f t="shared" si="29"/>
        <v xml:space="preserve"> </v>
      </c>
      <c r="G362" s="403"/>
      <c r="H362" s="282" t="str">
        <f t="shared" si="30"/>
        <v xml:space="preserve"> </v>
      </c>
      <c r="I362" s="283" t="str">
        <f t="shared" si="31"/>
        <v xml:space="preserve"> </v>
      </c>
      <c r="J362" s="284" t="str">
        <f t="shared" si="35"/>
        <v xml:space="preserve"> </v>
      </c>
      <c r="K362" s="285" t="str">
        <f t="shared" si="32"/>
        <v xml:space="preserve"> </v>
      </c>
      <c r="L362" s="286" t="str">
        <f t="shared" si="34"/>
        <v xml:space="preserve"> </v>
      </c>
      <c r="M362" s="1054"/>
      <c r="N362" s="287">
        <f t="shared" si="33"/>
        <v>0</v>
      </c>
      <c r="O362" s="80"/>
    </row>
    <row r="363" spans="1:15" ht="14.15" customHeight="1">
      <c r="A363" s="80"/>
      <c r="B363" s="288"/>
      <c r="C363" s="279" t="s">
        <v>542</v>
      </c>
      <c r="D363" s="401"/>
      <c r="E363" s="402"/>
      <c r="F363" s="280" t="str">
        <f t="shared" si="29"/>
        <v xml:space="preserve"> </v>
      </c>
      <c r="G363" s="403"/>
      <c r="H363" s="282" t="str">
        <f t="shared" si="30"/>
        <v xml:space="preserve"> </v>
      </c>
      <c r="I363" s="283" t="str">
        <f t="shared" si="31"/>
        <v xml:space="preserve"> </v>
      </c>
      <c r="J363" s="284" t="str">
        <f t="shared" si="35"/>
        <v xml:space="preserve"> </v>
      </c>
      <c r="K363" s="285" t="str">
        <f t="shared" si="32"/>
        <v xml:space="preserve"> </v>
      </c>
      <c r="L363" s="286" t="str">
        <f t="shared" si="34"/>
        <v xml:space="preserve"> </v>
      </c>
      <c r="M363" s="1054"/>
      <c r="N363" s="287">
        <f t="shared" si="33"/>
        <v>0</v>
      </c>
      <c r="O363" s="80"/>
    </row>
    <row r="364" spans="1:15" ht="14.15" customHeight="1">
      <c r="A364" s="80"/>
      <c r="B364" s="288"/>
      <c r="C364" s="279" t="s">
        <v>543</v>
      </c>
      <c r="D364" s="401"/>
      <c r="E364" s="402"/>
      <c r="F364" s="280" t="str">
        <f t="shared" si="29"/>
        <v xml:space="preserve"> </v>
      </c>
      <c r="G364" s="403"/>
      <c r="H364" s="282" t="str">
        <f t="shared" si="30"/>
        <v xml:space="preserve"> </v>
      </c>
      <c r="I364" s="283" t="str">
        <f t="shared" si="31"/>
        <v xml:space="preserve"> </v>
      </c>
      <c r="J364" s="284" t="str">
        <f t="shared" si="35"/>
        <v xml:space="preserve"> </v>
      </c>
      <c r="K364" s="285" t="str">
        <f t="shared" si="32"/>
        <v xml:space="preserve"> </v>
      </c>
      <c r="L364" s="286" t="str">
        <f t="shared" si="34"/>
        <v xml:space="preserve"> </v>
      </c>
      <c r="M364" s="1054"/>
      <c r="N364" s="287">
        <f t="shared" si="33"/>
        <v>0</v>
      </c>
      <c r="O364" s="80"/>
    </row>
    <row r="365" spans="1:15" ht="14.15" customHeight="1">
      <c r="A365" s="80"/>
      <c r="B365" s="288"/>
      <c r="C365" s="279" t="s">
        <v>544</v>
      </c>
      <c r="D365" s="401"/>
      <c r="E365" s="402"/>
      <c r="F365" s="280" t="str">
        <f t="shared" si="29"/>
        <v xml:space="preserve"> </v>
      </c>
      <c r="G365" s="403"/>
      <c r="H365" s="282" t="str">
        <f t="shared" si="30"/>
        <v xml:space="preserve"> </v>
      </c>
      <c r="I365" s="283" t="str">
        <f t="shared" si="31"/>
        <v xml:space="preserve"> </v>
      </c>
      <c r="J365" s="284" t="str">
        <f t="shared" si="35"/>
        <v xml:space="preserve"> </v>
      </c>
      <c r="K365" s="285" t="str">
        <f t="shared" si="32"/>
        <v xml:space="preserve"> </v>
      </c>
      <c r="L365" s="286" t="str">
        <f t="shared" si="34"/>
        <v xml:space="preserve"> </v>
      </c>
      <c r="M365" s="1054"/>
      <c r="N365" s="287">
        <f t="shared" si="33"/>
        <v>0</v>
      </c>
      <c r="O365" s="80"/>
    </row>
    <row r="366" spans="1:15" ht="14.15" customHeight="1">
      <c r="A366" s="80"/>
      <c r="B366" s="1651" t="str">
        <f>IF(ISBLANK(H7)," ",H7)</f>
        <v xml:space="preserve"> </v>
      </c>
      <c r="C366" s="279" t="s">
        <v>545</v>
      </c>
      <c r="D366" s="401"/>
      <c r="E366" s="402"/>
      <c r="F366" s="280" t="str">
        <f t="shared" si="29"/>
        <v xml:space="preserve"> </v>
      </c>
      <c r="G366" s="403"/>
      <c r="H366" s="282" t="str">
        <f t="shared" si="30"/>
        <v xml:space="preserve"> </v>
      </c>
      <c r="I366" s="283" t="str">
        <f t="shared" si="31"/>
        <v xml:space="preserve"> </v>
      </c>
      <c r="J366" s="284" t="str">
        <f t="shared" si="35"/>
        <v xml:space="preserve"> </v>
      </c>
      <c r="K366" s="285" t="str">
        <f t="shared" si="32"/>
        <v xml:space="preserve"> </v>
      </c>
      <c r="L366" s="286" t="str">
        <f t="shared" si="34"/>
        <v xml:space="preserve"> </v>
      </c>
      <c r="M366" s="1054"/>
      <c r="N366" s="287">
        <f t="shared" si="33"/>
        <v>0</v>
      </c>
      <c r="O366" s="80"/>
    </row>
    <row r="367" spans="1:15" ht="14.15" customHeight="1">
      <c r="A367" s="80"/>
      <c r="B367" s="1651"/>
      <c r="C367" s="279" t="s">
        <v>546</v>
      </c>
      <c r="D367" s="401"/>
      <c r="E367" s="402"/>
      <c r="F367" s="280" t="str">
        <f t="shared" si="29"/>
        <v xml:space="preserve"> </v>
      </c>
      <c r="G367" s="403"/>
      <c r="H367" s="282" t="str">
        <f t="shared" si="30"/>
        <v xml:space="preserve"> </v>
      </c>
      <c r="I367" s="283" t="str">
        <f t="shared" si="31"/>
        <v xml:space="preserve"> </v>
      </c>
      <c r="J367" s="284" t="str">
        <f t="shared" si="35"/>
        <v xml:space="preserve"> </v>
      </c>
      <c r="K367" s="285" t="str">
        <f t="shared" si="32"/>
        <v xml:space="preserve"> </v>
      </c>
      <c r="L367" s="286" t="str">
        <f t="shared" si="34"/>
        <v xml:space="preserve"> </v>
      </c>
      <c r="M367" s="1054"/>
      <c r="N367" s="287">
        <f t="shared" si="33"/>
        <v>0</v>
      </c>
      <c r="O367" s="80"/>
    </row>
    <row r="368" spans="1:15" ht="14.15" customHeight="1">
      <c r="A368" s="80"/>
      <c r="B368" s="1651"/>
      <c r="C368" s="279" t="s">
        <v>547</v>
      </c>
      <c r="D368" s="401"/>
      <c r="E368" s="402"/>
      <c r="F368" s="280" t="str">
        <f t="shared" si="29"/>
        <v xml:space="preserve"> </v>
      </c>
      <c r="G368" s="403"/>
      <c r="H368" s="282" t="str">
        <f t="shared" si="30"/>
        <v xml:space="preserve"> </v>
      </c>
      <c r="I368" s="283" t="str">
        <f t="shared" si="31"/>
        <v xml:space="preserve"> </v>
      </c>
      <c r="J368" s="284" t="str">
        <f t="shared" si="35"/>
        <v xml:space="preserve"> </v>
      </c>
      <c r="K368" s="285" t="str">
        <f t="shared" si="32"/>
        <v xml:space="preserve"> </v>
      </c>
      <c r="L368" s="286" t="str">
        <f t="shared" si="34"/>
        <v xml:space="preserve"> </v>
      </c>
      <c r="M368" s="1054"/>
      <c r="N368" s="287">
        <f t="shared" si="33"/>
        <v>0</v>
      </c>
      <c r="O368" s="80"/>
    </row>
    <row r="369" spans="1:15" ht="14.15" customHeight="1">
      <c r="A369" s="80"/>
      <c r="B369" s="1651"/>
      <c r="C369" s="279" t="s">
        <v>548</v>
      </c>
      <c r="D369" s="401"/>
      <c r="E369" s="402"/>
      <c r="F369" s="280" t="str">
        <f t="shared" si="29"/>
        <v xml:space="preserve"> </v>
      </c>
      <c r="G369" s="403"/>
      <c r="H369" s="282" t="str">
        <f t="shared" si="30"/>
        <v xml:space="preserve"> </v>
      </c>
      <c r="I369" s="283" t="str">
        <f t="shared" si="31"/>
        <v xml:space="preserve"> </v>
      </c>
      <c r="J369" s="284" t="str">
        <f t="shared" si="35"/>
        <v xml:space="preserve"> </v>
      </c>
      <c r="K369" s="285" t="str">
        <f t="shared" si="32"/>
        <v xml:space="preserve"> </v>
      </c>
      <c r="L369" s="286" t="str">
        <f t="shared" si="34"/>
        <v xml:space="preserve"> </v>
      </c>
      <c r="M369" s="1054"/>
      <c r="N369" s="287">
        <f t="shared" si="33"/>
        <v>0</v>
      </c>
      <c r="O369" s="80"/>
    </row>
    <row r="370" spans="1:15" ht="14.15" customHeight="1">
      <c r="A370" s="80"/>
      <c r="B370" s="1670" t="s">
        <v>74</v>
      </c>
      <c r="C370" s="279" t="s">
        <v>549</v>
      </c>
      <c r="D370" s="401"/>
      <c r="E370" s="402"/>
      <c r="F370" s="280" t="str">
        <f t="shared" si="29"/>
        <v xml:space="preserve"> </v>
      </c>
      <c r="G370" s="403"/>
      <c r="H370" s="282" t="str">
        <f t="shared" si="30"/>
        <v xml:space="preserve"> </v>
      </c>
      <c r="I370" s="283" t="str">
        <f t="shared" si="31"/>
        <v xml:space="preserve"> </v>
      </c>
      <c r="J370" s="284" t="str">
        <f t="shared" si="35"/>
        <v xml:space="preserve"> </v>
      </c>
      <c r="K370" s="285" t="str">
        <f t="shared" si="32"/>
        <v xml:space="preserve"> </v>
      </c>
      <c r="L370" s="286" t="str">
        <f t="shared" si="34"/>
        <v xml:space="preserve"> </v>
      </c>
      <c r="M370" s="1054"/>
      <c r="N370" s="287">
        <f t="shared" si="33"/>
        <v>0</v>
      </c>
      <c r="O370" s="80"/>
    </row>
    <row r="371" spans="1:15" ht="14.15" customHeight="1">
      <c r="A371" s="80"/>
      <c r="B371" s="1670"/>
      <c r="C371" s="279" t="s">
        <v>550</v>
      </c>
      <c r="D371" s="401"/>
      <c r="E371" s="402"/>
      <c r="F371" s="280" t="str">
        <f t="shared" si="29"/>
        <v xml:space="preserve"> </v>
      </c>
      <c r="G371" s="403"/>
      <c r="H371" s="282" t="str">
        <f t="shared" si="30"/>
        <v xml:space="preserve"> </v>
      </c>
      <c r="I371" s="283" t="str">
        <f t="shared" si="31"/>
        <v xml:space="preserve"> </v>
      </c>
      <c r="J371" s="284" t="str">
        <f t="shared" si="35"/>
        <v xml:space="preserve"> </v>
      </c>
      <c r="K371" s="285" t="str">
        <f t="shared" si="32"/>
        <v xml:space="preserve"> </v>
      </c>
      <c r="L371" s="286" t="str">
        <f t="shared" si="34"/>
        <v xml:space="preserve"> </v>
      </c>
      <c r="M371" s="1054"/>
      <c r="N371" s="287">
        <f t="shared" si="33"/>
        <v>0</v>
      </c>
      <c r="O371" s="80"/>
    </row>
    <row r="372" spans="1:15" ht="14.15" customHeight="1">
      <c r="A372" s="80"/>
      <c r="B372" s="1670"/>
      <c r="C372" s="279" t="s">
        <v>551</v>
      </c>
      <c r="D372" s="401"/>
      <c r="E372" s="402"/>
      <c r="F372" s="280" t="str">
        <f t="shared" ref="F372:F417" si="36">IF(AND(NOT(ISBLANK(D372)),NOT(ISBLANK(E372)),NOT(ISBLANK(D371)),NOT(ISBLANK(E371))),24-D371-(E371/60)+D372+(E372/60)," ")</f>
        <v xml:space="preserve"> </v>
      </c>
      <c r="G372" s="403"/>
      <c r="H372" s="282" t="str">
        <f t="shared" ref="H372:H417" si="37">IF(AND(NOT(ISBLANK(D372)),NOT(ISBLANK(E372)),G372&gt;0),G372/F372*24," ")</f>
        <v xml:space="preserve"> </v>
      </c>
      <c r="I372" s="283" t="str">
        <f t="shared" ref="I372:I417" si="38">IF(OR(ISBLANK(G372),N372=0,H372&lt;0.8*N372)," ",H372)</f>
        <v xml:space="preserve"> </v>
      </c>
      <c r="J372" s="284" t="str">
        <f t="shared" si="35"/>
        <v xml:space="preserve"> </v>
      </c>
      <c r="K372" s="285" t="str">
        <f t="shared" ref="K372:K417" si="39">IF(J372=" "," ",J372*1.2)</f>
        <v xml:space="preserve"> </v>
      </c>
      <c r="L372" s="286" t="str">
        <f t="shared" si="34"/>
        <v xml:space="preserve"> </v>
      </c>
      <c r="M372" s="1054"/>
      <c r="N372" s="287">
        <f t="shared" ref="N372:N417" si="40">IF(AND(ISBLANK($I$20),ISBLANK($I$23),ISBLANK($I$26),ISBLANK($I$31),ISBLANK($I$38)),0,IF(SUM($I$20*(100-$I$21)/100,$I$23*(100-$I$24)/100,$I$26,$I$31)&gt;0,($I$20*(100-$I$21)/100+$I$23*(100-$I$24)/100+$I$26+$I$31)/366,$I$38/366))</f>
        <v>0</v>
      </c>
      <c r="O372" s="80"/>
    </row>
    <row r="373" spans="1:15" ht="14.15" customHeight="1">
      <c r="A373" s="80"/>
      <c r="B373" s="1670"/>
      <c r="C373" s="279" t="s">
        <v>552</v>
      </c>
      <c r="D373" s="401"/>
      <c r="E373" s="402"/>
      <c r="F373" s="280" t="str">
        <f t="shared" si="36"/>
        <v xml:space="preserve"> </v>
      </c>
      <c r="G373" s="403"/>
      <c r="H373" s="282" t="str">
        <f t="shared" si="37"/>
        <v xml:space="preserve"> </v>
      </c>
      <c r="I373" s="283" t="str">
        <f t="shared" si="38"/>
        <v xml:space="preserve"> </v>
      </c>
      <c r="J373" s="284" t="str">
        <f t="shared" si="35"/>
        <v xml:space="preserve"> </v>
      </c>
      <c r="K373" s="285" t="str">
        <f t="shared" si="39"/>
        <v xml:space="preserve"> </v>
      </c>
      <c r="L373" s="286" t="str">
        <f t="shared" ref="L373:L417" si="41">IF(AND(I373&lt;=K373,M373&lt;&gt;"Ja"),I373," ")</f>
        <v xml:space="preserve"> </v>
      </c>
      <c r="M373" s="1054"/>
      <c r="N373" s="287">
        <f t="shared" si="40"/>
        <v>0</v>
      </c>
      <c r="O373" s="80"/>
    </row>
    <row r="374" spans="1:15" ht="14.15" customHeight="1">
      <c r="A374" s="80"/>
      <c r="B374" s="1670"/>
      <c r="C374" s="279" t="s">
        <v>553</v>
      </c>
      <c r="D374" s="401"/>
      <c r="E374" s="402"/>
      <c r="F374" s="280" t="str">
        <f t="shared" si="36"/>
        <v xml:space="preserve"> </v>
      </c>
      <c r="G374" s="403"/>
      <c r="H374" s="282" t="str">
        <f t="shared" si="37"/>
        <v xml:space="preserve"> </v>
      </c>
      <c r="I374" s="283" t="str">
        <f t="shared" si="38"/>
        <v xml:space="preserve"> </v>
      </c>
      <c r="J374" s="284" t="str">
        <f t="shared" si="35"/>
        <v xml:space="preserve"> </v>
      </c>
      <c r="K374" s="285" t="str">
        <f t="shared" si="39"/>
        <v xml:space="preserve"> </v>
      </c>
      <c r="L374" s="286" t="str">
        <f t="shared" si="41"/>
        <v xml:space="preserve"> </v>
      </c>
      <c r="M374" s="1054"/>
      <c r="N374" s="287">
        <f t="shared" si="40"/>
        <v>0</v>
      </c>
      <c r="O374" s="80"/>
    </row>
    <row r="375" spans="1:15" ht="14.15" customHeight="1">
      <c r="A375" s="80"/>
      <c r="B375" s="1670"/>
      <c r="C375" s="279" t="s">
        <v>554</v>
      </c>
      <c r="D375" s="401"/>
      <c r="E375" s="402"/>
      <c r="F375" s="280" t="str">
        <f t="shared" si="36"/>
        <v xml:space="preserve"> </v>
      </c>
      <c r="G375" s="403"/>
      <c r="H375" s="282" t="str">
        <f t="shared" si="37"/>
        <v xml:space="preserve"> </v>
      </c>
      <c r="I375" s="283" t="str">
        <f t="shared" si="38"/>
        <v xml:space="preserve"> </v>
      </c>
      <c r="J375" s="284" t="str">
        <f t="shared" si="35"/>
        <v xml:space="preserve"> </v>
      </c>
      <c r="K375" s="285" t="str">
        <f t="shared" si="39"/>
        <v xml:space="preserve"> </v>
      </c>
      <c r="L375" s="286" t="str">
        <f t="shared" si="41"/>
        <v xml:space="preserve"> </v>
      </c>
      <c r="M375" s="1054"/>
      <c r="N375" s="287">
        <f t="shared" si="40"/>
        <v>0</v>
      </c>
      <c r="O375" s="80"/>
    </row>
    <row r="376" spans="1:15" ht="14.15" customHeight="1">
      <c r="A376" s="80"/>
      <c r="B376" s="1670"/>
      <c r="C376" s="279" t="s">
        <v>555</v>
      </c>
      <c r="D376" s="401"/>
      <c r="E376" s="402"/>
      <c r="F376" s="280" t="str">
        <f t="shared" si="36"/>
        <v xml:space="preserve"> </v>
      </c>
      <c r="G376" s="403"/>
      <c r="H376" s="282" t="str">
        <f t="shared" si="37"/>
        <v xml:space="preserve"> </v>
      </c>
      <c r="I376" s="283" t="str">
        <f t="shared" si="38"/>
        <v xml:space="preserve"> </v>
      </c>
      <c r="J376" s="284" t="str">
        <f t="shared" si="35"/>
        <v xml:space="preserve"> </v>
      </c>
      <c r="K376" s="285" t="str">
        <f t="shared" si="39"/>
        <v xml:space="preserve"> </v>
      </c>
      <c r="L376" s="286" t="str">
        <f t="shared" si="41"/>
        <v xml:space="preserve"> </v>
      </c>
      <c r="M376" s="1054"/>
      <c r="N376" s="287">
        <f t="shared" si="40"/>
        <v>0</v>
      </c>
      <c r="O376" s="80"/>
    </row>
    <row r="377" spans="1:15" ht="14.15" customHeight="1">
      <c r="A377" s="80"/>
      <c r="B377" s="1670"/>
      <c r="C377" s="279" t="s">
        <v>556</v>
      </c>
      <c r="D377" s="401"/>
      <c r="E377" s="402"/>
      <c r="F377" s="280" t="str">
        <f t="shared" si="36"/>
        <v xml:space="preserve"> </v>
      </c>
      <c r="G377" s="403"/>
      <c r="H377" s="282" t="str">
        <f t="shared" si="37"/>
        <v xml:space="preserve"> </v>
      </c>
      <c r="I377" s="283" t="str">
        <f t="shared" si="38"/>
        <v xml:space="preserve"> </v>
      </c>
      <c r="J377" s="284" t="str">
        <f t="shared" si="35"/>
        <v xml:space="preserve"> </v>
      </c>
      <c r="K377" s="285" t="str">
        <f t="shared" si="39"/>
        <v xml:space="preserve"> </v>
      </c>
      <c r="L377" s="286" t="str">
        <f t="shared" si="41"/>
        <v xml:space="preserve"> </v>
      </c>
      <c r="M377" s="1054"/>
      <c r="N377" s="287">
        <f t="shared" si="40"/>
        <v>0</v>
      </c>
      <c r="O377" s="80"/>
    </row>
    <row r="378" spans="1:15" ht="14.15" customHeight="1">
      <c r="A378" s="80"/>
      <c r="B378" s="1670"/>
      <c r="C378" s="279" t="s">
        <v>557</v>
      </c>
      <c r="D378" s="401"/>
      <c r="E378" s="402"/>
      <c r="F378" s="280" t="str">
        <f t="shared" si="36"/>
        <v xml:space="preserve"> </v>
      </c>
      <c r="G378" s="403"/>
      <c r="H378" s="282" t="str">
        <f t="shared" si="37"/>
        <v xml:space="preserve"> </v>
      </c>
      <c r="I378" s="283" t="str">
        <f t="shared" si="38"/>
        <v xml:space="preserve"> </v>
      </c>
      <c r="J378" s="284" t="str">
        <f t="shared" ref="J378:J406" si="42">IF(MIN(I368:I388)=0," ",MIN(I368:I388))</f>
        <v xml:space="preserve"> </v>
      </c>
      <c r="K378" s="285" t="str">
        <f t="shared" si="39"/>
        <v xml:space="preserve"> </v>
      </c>
      <c r="L378" s="286" t="str">
        <f t="shared" si="41"/>
        <v xml:space="preserve"> </v>
      </c>
      <c r="M378" s="1054"/>
      <c r="N378" s="287">
        <f t="shared" si="40"/>
        <v>0</v>
      </c>
      <c r="O378" s="80"/>
    </row>
    <row r="379" spans="1:15" ht="14.15" customHeight="1">
      <c r="A379" s="80"/>
      <c r="B379" s="288"/>
      <c r="C379" s="279" t="s">
        <v>558</v>
      </c>
      <c r="D379" s="401"/>
      <c r="E379" s="402"/>
      <c r="F379" s="280" t="str">
        <f t="shared" si="36"/>
        <v xml:space="preserve"> </v>
      </c>
      <c r="G379" s="403"/>
      <c r="H379" s="282" t="str">
        <f t="shared" si="37"/>
        <v xml:space="preserve"> </v>
      </c>
      <c r="I379" s="283" t="str">
        <f t="shared" si="38"/>
        <v xml:space="preserve"> </v>
      </c>
      <c r="J379" s="284" t="str">
        <f t="shared" si="42"/>
        <v xml:space="preserve"> </v>
      </c>
      <c r="K379" s="285" t="str">
        <f t="shared" si="39"/>
        <v xml:space="preserve"> </v>
      </c>
      <c r="L379" s="286" t="str">
        <f t="shared" si="41"/>
        <v xml:space="preserve"> </v>
      </c>
      <c r="M379" s="1054"/>
      <c r="N379" s="287">
        <f t="shared" si="40"/>
        <v>0</v>
      </c>
      <c r="O379" s="80"/>
    </row>
    <row r="380" spans="1:15" ht="14.15" customHeight="1">
      <c r="A380" s="80"/>
      <c r="B380" s="288"/>
      <c r="C380" s="279" t="s">
        <v>559</v>
      </c>
      <c r="D380" s="401"/>
      <c r="E380" s="402"/>
      <c r="F380" s="280" t="str">
        <f t="shared" si="36"/>
        <v xml:space="preserve"> </v>
      </c>
      <c r="G380" s="403"/>
      <c r="H380" s="282" t="str">
        <f t="shared" si="37"/>
        <v xml:space="preserve"> </v>
      </c>
      <c r="I380" s="283" t="str">
        <f t="shared" si="38"/>
        <v xml:space="preserve"> </v>
      </c>
      <c r="J380" s="284" t="str">
        <f t="shared" si="42"/>
        <v xml:space="preserve"> </v>
      </c>
      <c r="K380" s="285" t="str">
        <f t="shared" si="39"/>
        <v xml:space="preserve"> </v>
      </c>
      <c r="L380" s="286" t="str">
        <f t="shared" si="41"/>
        <v xml:space="preserve"> </v>
      </c>
      <c r="M380" s="1054"/>
      <c r="N380" s="287">
        <f t="shared" si="40"/>
        <v>0</v>
      </c>
      <c r="O380" s="80"/>
    </row>
    <row r="381" spans="1:15" ht="14.15" customHeight="1">
      <c r="A381" s="80"/>
      <c r="B381" s="288"/>
      <c r="C381" s="279" t="s">
        <v>560</v>
      </c>
      <c r="D381" s="401"/>
      <c r="E381" s="402"/>
      <c r="F381" s="280" t="str">
        <f t="shared" si="36"/>
        <v xml:space="preserve"> </v>
      </c>
      <c r="G381" s="403"/>
      <c r="H381" s="282" t="str">
        <f t="shared" si="37"/>
        <v xml:space="preserve"> </v>
      </c>
      <c r="I381" s="283" t="str">
        <f t="shared" si="38"/>
        <v xml:space="preserve"> </v>
      </c>
      <c r="J381" s="284" t="str">
        <f t="shared" si="42"/>
        <v xml:space="preserve"> </v>
      </c>
      <c r="K381" s="285" t="str">
        <f t="shared" si="39"/>
        <v xml:space="preserve"> </v>
      </c>
      <c r="L381" s="286" t="str">
        <f t="shared" si="41"/>
        <v xml:space="preserve"> </v>
      </c>
      <c r="M381" s="1054"/>
      <c r="N381" s="287">
        <f t="shared" si="40"/>
        <v>0</v>
      </c>
      <c r="O381" s="80"/>
    </row>
    <row r="382" spans="1:15" ht="14.15" customHeight="1">
      <c r="A382" s="80"/>
      <c r="B382" s="288"/>
      <c r="C382" s="279" t="s">
        <v>561</v>
      </c>
      <c r="D382" s="401"/>
      <c r="E382" s="402"/>
      <c r="F382" s="280" t="str">
        <f t="shared" si="36"/>
        <v xml:space="preserve"> </v>
      </c>
      <c r="G382" s="403"/>
      <c r="H382" s="282" t="str">
        <f t="shared" si="37"/>
        <v xml:space="preserve"> </v>
      </c>
      <c r="I382" s="283" t="str">
        <f t="shared" si="38"/>
        <v xml:space="preserve"> </v>
      </c>
      <c r="J382" s="284" t="str">
        <f t="shared" si="42"/>
        <v xml:space="preserve"> </v>
      </c>
      <c r="K382" s="285" t="str">
        <f t="shared" si="39"/>
        <v xml:space="preserve"> </v>
      </c>
      <c r="L382" s="286" t="str">
        <f t="shared" si="41"/>
        <v xml:space="preserve"> </v>
      </c>
      <c r="M382" s="1054"/>
      <c r="N382" s="287">
        <f t="shared" si="40"/>
        <v>0</v>
      </c>
      <c r="O382" s="80"/>
    </row>
    <row r="383" spans="1:15" ht="14.15" customHeight="1">
      <c r="A383" s="80"/>
      <c r="B383" s="288"/>
      <c r="C383" s="279" t="s">
        <v>562</v>
      </c>
      <c r="D383" s="401"/>
      <c r="E383" s="402"/>
      <c r="F383" s="280" t="str">
        <f t="shared" si="36"/>
        <v xml:space="preserve"> </v>
      </c>
      <c r="G383" s="403"/>
      <c r="H383" s="282" t="str">
        <f t="shared" si="37"/>
        <v xml:space="preserve"> </v>
      </c>
      <c r="I383" s="283" t="str">
        <f t="shared" si="38"/>
        <v xml:space="preserve"> </v>
      </c>
      <c r="J383" s="284" t="str">
        <f t="shared" si="42"/>
        <v xml:space="preserve"> </v>
      </c>
      <c r="K383" s="285" t="str">
        <f t="shared" si="39"/>
        <v xml:space="preserve"> </v>
      </c>
      <c r="L383" s="286" t="str">
        <f t="shared" si="41"/>
        <v xml:space="preserve"> </v>
      </c>
      <c r="M383" s="1054"/>
      <c r="N383" s="287">
        <f t="shared" si="40"/>
        <v>0</v>
      </c>
      <c r="O383" s="80"/>
    </row>
    <row r="384" spans="1:15" ht="14.15" customHeight="1">
      <c r="A384" s="80"/>
      <c r="B384" s="288"/>
      <c r="C384" s="279" t="s">
        <v>563</v>
      </c>
      <c r="D384" s="401"/>
      <c r="E384" s="402"/>
      <c r="F384" s="280" t="str">
        <f t="shared" si="36"/>
        <v xml:space="preserve"> </v>
      </c>
      <c r="G384" s="403"/>
      <c r="H384" s="282" t="str">
        <f t="shared" si="37"/>
        <v xml:space="preserve"> </v>
      </c>
      <c r="I384" s="283" t="str">
        <f t="shared" si="38"/>
        <v xml:space="preserve"> </v>
      </c>
      <c r="J384" s="284" t="str">
        <f t="shared" si="42"/>
        <v xml:space="preserve"> </v>
      </c>
      <c r="K384" s="285" t="str">
        <f t="shared" si="39"/>
        <v xml:space="preserve"> </v>
      </c>
      <c r="L384" s="286" t="str">
        <f t="shared" si="41"/>
        <v xml:space="preserve"> </v>
      </c>
      <c r="M384" s="1054"/>
      <c r="N384" s="287">
        <f t="shared" si="40"/>
        <v>0</v>
      </c>
      <c r="O384" s="80"/>
    </row>
    <row r="385" spans="1:15" ht="14.15" customHeight="1">
      <c r="A385" s="80"/>
      <c r="B385" s="288"/>
      <c r="C385" s="279" t="s">
        <v>564</v>
      </c>
      <c r="D385" s="401"/>
      <c r="E385" s="402"/>
      <c r="F385" s="280" t="str">
        <f t="shared" si="36"/>
        <v xml:space="preserve"> </v>
      </c>
      <c r="G385" s="403"/>
      <c r="H385" s="282" t="str">
        <f t="shared" si="37"/>
        <v xml:space="preserve"> </v>
      </c>
      <c r="I385" s="283" t="str">
        <f t="shared" si="38"/>
        <v xml:space="preserve"> </v>
      </c>
      <c r="J385" s="284" t="str">
        <f t="shared" si="42"/>
        <v xml:space="preserve"> </v>
      </c>
      <c r="K385" s="285" t="str">
        <f t="shared" si="39"/>
        <v xml:space="preserve"> </v>
      </c>
      <c r="L385" s="286" t="str">
        <f t="shared" si="41"/>
        <v xml:space="preserve"> </v>
      </c>
      <c r="M385" s="1054"/>
      <c r="N385" s="287">
        <f t="shared" si="40"/>
        <v>0</v>
      </c>
      <c r="O385" s="80"/>
    </row>
    <row r="386" spans="1:15" ht="14.15" customHeight="1">
      <c r="A386" s="80"/>
      <c r="B386" s="289"/>
      <c r="C386" s="279" t="s">
        <v>565</v>
      </c>
      <c r="D386" s="401"/>
      <c r="E386" s="402"/>
      <c r="F386" s="280" t="str">
        <f t="shared" si="36"/>
        <v xml:space="preserve"> </v>
      </c>
      <c r="G386" s="403"/>
      <c r="H386" s="282" t="str">
        <f t="shared" si="37"/>
        <v xml:space="preserve"> </v>
      </c>
      <c r="I386" s="283" t="str">
        <f t="shared" si="38"/>
        <v xml:space="preserve"> </v>
      </c>
      <c r="J386" s="284" t="str">
        <f t="shared" si="42"/>
        <v xml:space="preserve"> </v>
      </c>
      <c r="K386" s="285" t="str">
        <f t="shared" si="39"/>
        <v xml:space="preserve"> </v>
      </c>
      <c r="L386" s="286" t="str">
        <f t="shared" si="41"/>
        <v xml:space="preserve"> </v>
      </c>
      <c r="M386" s="1054"/>
      <c r="N386" s="287">
        <f t="shared" si="40"/>
        <v>0</v>
      </c>
      <c r="O386" s="80"/>
    </row>
    <row r="387" spans="1:15" ht="14.15" customHeight="1">
      <c r="A387" s="80"/>
      <c r="B387" s="299"/>
      <c r="C387" s="279" t="s">
        <v>566</v>
      </c>
      <c r="D387" s="401"/>
      <c r="E387" s="402"/>
      <c r="F387" s="280" t="str">
        <f t="shared" si="36"/>
        <v xml:space="preserve"> </v>
      </c>
      <c r="G387" s="403"/>
      <c r="H387" s="282" t="str">
        <f t="shared" si="37"/>
        <v xml:space="preserve"> </v>
      </c>
      <c r="I387" s="283" t="str">
        <f t="shared" si="38"/>
        <v xml:space="preserve"> </v>
      </c>
      <c r="J387" s="284" t="str">
        <f t="shared" si="42"/>
        <v xml:space="preserve"> </v>
      </c>
      <c r="K387" s="285" t="str">
        <f t="shared" si="39"/>
        <v xml:space="preserve"> </v>
      </c>
      <c r="L387" s="286" t="str">
        <f t="shared" si="41"/>
        <v xml:space="preserve"> </v>
      </c>
      <c r="M387" s="1054"/>
      <c r="N387" s="287">
        <f t="shared" si="40"/>
        <v>0</v>
      </c>
      <c r="O387" s="80"/>
    </row>
    <row r="388" spans="1:15" ht="14.15" customHeight="1">
      <c r="A388" s="80"/>
      <c r="B388" s="300"/>
      <c r="C388" s="279" t="s">
        <v>567</v>
      </c>
      <c r="D388" s="401"/>
      <c r="E388" s="402"/>
      <c r="F388" s="280" t="str">
        <f t="shared" si="36"/>
        <v xml:space="preserve"> </v>
      </c>
      <c r="G388" s="403"/>
      <c r="H388" s="282" t="str">
        <f t="shared" si="37"/>
        <v xml:space="preserve"> </v>
      </c>
      <c r="I388" s="283" t="str">
        <f t="shared" si="38"/>
        <v xml:space="preserve"> </v>
      </c>
      <c r="J388" s="284" t="str">
        <f t="shared" si="42"/>
        <v xml:space="preserve"> </v>
      </c>
      <c r="K388" s="285" t="str">
        <f t="shared" si="39"/>
        <v xml:space="preserve"> </v>
      </c>
      <c r="L388" s="286" t="str">
        <f t="shared" si="41"/>
        <v xml:space="preserve"> </v>
      </c>
      <c r="M388" s="1054"/>
      <c r="N388" s="287">
        <f t="shared" si="40"/>
        <v>0</v>
      </c>
      <c r="O388" s="80"/>
    </row>
    <row r="389" spans="1:15" ht="14.15" customHeight="1">
      <c r="A389" s="80"/>
      <c r="B389" s="300"/>
      <c r="C389" s="279" t="s">
        <v>568</v>
      </c>
      <c r="D389" s="401"/>
      <c r="E389" s="402"/>
      <c r="F389" s="280" t="str">
        <f t="shared" si="36"/>
        <v xml:space="preserve"> </v>
      </c>
      <c r="G389" s="403"/>
      <c r="H389" s="282" t="str">
        <f t="shared" si="37"/>
        <v xml:space="preserve"> </v>
      </c>
      <c r="I389" s="283" t="str">
        <f t="shared" si="38"/>
        <v xml:space="preserve"> </v>
      </c>
      <c r="J389" s="284" t="str">
        <f t="shared" si="42"/>
        <v xml:space="preserve"> </v>
      </c>
      <c r="K389" s="285" t="str">
        <f t="shared" si="39"/>
        <v xml:space="preserve"> </v>
      </c>
      <c r="L389" s="286" t="str">
        <f t="shared" si="41"/>
        <v xml:space="preserve"> </v>
      </c>
      <c r="M389" s="1054"/>
      <c r="N389" s="287">
        <f t="shared" si="40"/>
        <v>0</v>
      </c>
      <c r="O389" s="80"/>
    </row>
    <row r="390" spans="1:15" ht="14.15" customHeight="1">
      <c r="A390" s="80"/>
      <c r="B390" s="300"/>
      <c r="C390" s="279" t="s">
        <v>569</v>
      </c>
      <c r="D390" s="401"/>
      <c r="E390" s="402"/>
      <c r="F390" s="280" t="str">
        <f t="shared" si="36"/>
        <v xml:space="preserve"> </v>
      </c>
      <c r="G390" s="403"/>
      <c r="H390" s="282" t="str">
        <f t="shared" si="37"/>
        <v xml:space="preserve"> </v>
      </c>
      <c r="I390" s="283" t="str">
        <f t="shared" si="38"/>
        <v xml:space="preserve"> </v>
      </c>
      <c r="J390" s="284" t="str">
        <f t="shared" si="42"/>
        <v xml:space="preserve"> </v>
      </c>
      <c r="K390" s="285" t="str">
        <f t="shared" si="39"/>
        <v xml:space="preserve"> </v>
      </c>
      <c r="L390" s="286" t="str">
        <f t="shared" si="41"/>
        <v xml:space="preserve"> </v>
      </c>
      <c r="M390" s="1054"/>
      <c r="N390" s="287">
        <f t="shared" si="40"/>
        <v>0</v>
      </c>
      <c r="O390" s="80"/>
    </row>
    <row r="391" spans="1:15" ht="14.15" customHeight="1">
      <c r="A391" s="80"/>
      <c r="B391" s="300"/>
      <c r="C391" s="279" t="s">
        <v>570</v>
      </c>
      <c r="D391" s="401"/>
      <c r="E391" s="402"/>
      <c r="F391" s="280" t="str">
        <f t="shared" si="36"/>
        <v xml:space="preserve"> </v>
      </c>
      <c r="G391" s="403"/>
      <c r="H391" s="282" t="str">
        <f t="shared" si="37"/>
        <v xml:space="preserve"> </v>
      </c>
      <c r="I391" s="283" t="str">
        <f t="shared" si="38"/>
        <v xml:space="preserve"> </v>
      </c>
      <c r="J391" s="284" t="str">
        <f t="shared" si="42"/>
        <v xml:space="preserve"> </v>
      </c>
      <c r="K391" s="285" t="str">
        <f t="shared" si="39"/>
        <v xml:space="preserve"> </v>
      </c>
      <c r="L391" s="286" t="str">
        <f t="shared" si="41"/>
        <v xml:space="preserve"> </v>
      </c>
      <c r="M391" s="1054"/>
      <c r="N391" s="287">
        <f t="shared" si="40"/>
        <v>0</v>
      </c>
      <c r="O391" s="80"/>
    </row>
    <row r="392" spans="1:15" ht="14.15" customHeight="1">
      <c r="A392" s="80"/>
      <c r="B392" s="300"/>
      <c r="C392" s="279" t="s">
        <v>571</v>
      </c>
      <c r="D392" s="401"/>
      <c r="E392" s="402"/>
      <c r="F392" s="280" t="str">
        <f t="shared" si="36"/>
        <v xml:space="preserve"> </v>
      </c>
      <c r="G392" s="403"/>
      <c r="H392" s="282" t="str">
        <f t="shared" si="37"/>
        <v xml:space="preserve"> </v>
      </c>
      <c r="I392" s="283" t="str">
        <f t="shared" si="38"/>
        <v xml:space="preserve"> </v>
      </c>
      <c r="J392" s="284" t="str">
        <f t="shared" si="42"/>
        <v xml:space="preserve"> </v>
      </c>
      <c r="K392" s="285" t="str">
        <f t="shared" si="39"/>
        <v xml:space="preserve"> </v>
      </c>
      <c r="L392" s="286" t="str">
        <f t="shared" si="41"/>
        <v xml:space="preserve"> </v>
      </c>
      <c r="M392" s="1054"/>
      <c r="N392" s="287">
        <f t="shared" si="40"/>
        <v>0</v>
      </c>
      <c r="O392" s="80"/>
    </row>
    <row r="393" spans="1:15" ht="14.15" customHeight="1">
      <c r="A393" s="80"/>
      <c r="B393" s="301"/>
      <c r="C393" s="279" t="s">
        <v>572</v>
      </c>
      <c r="D393" s="401"/>
      <c r="E393" s="402"/>
      <c r="F393" s="280" t="str">
        <f t="shared" si="36"/>
        <v xml:space="preserve"> </v>
      </c>
      <c r="G393" s="403"/>
      <c r="H393" s="282" t="str">
        <f t="shared" si="37"/>
        <v xml:space="preserve"> </v>
      </c>
      <c r="I393" s="283" t="str">
        <f t="shared" si="38"/>
        <v xml:space="preserve"> </v>
      </c>
      <c r="J393" s="284" t="str">
        <f t="shared" si="42"/>
        <v xml:space="preserve"> </v>
      </c>
      <c r="K393" s="285" t="str">
        <f t="shared" si="39"/>
        <v xml:space="preserve"> </v>
      </c>
      <c r="L393" s="286" t="str">
        <f t="shared" si="41"/>
        <v xml:space="preserve"> </v>
      </c>
      <c r="M393" s="1054"/>
      <c r="N393" s="287">
        <f t="shared" si="40"/>
        <v>0</v>
      </c>
      <c r="O393" s="80"/>
    </row>
    <row r="394" spans="1:15" ht="14.15" customHeight="1">
      <c r="A394" s="80"/>
      <c r="B394" s="301"/>
      <c r="C394" s="279" t="s">
        <v>573</v>
      </c>
      <c r="D394" s="401"/>
      <c r="E394" s="402"/>
      <c r="F394" s="280" t="str">
        <f t="shared" si="36"/>
        <v xml:space="preserve"> </v>
      </c>
      <c r="G394" s="403"/>
      <c r="H394" s="282" t="str">
        <f t="shared" si="37"/>
        <v xml:space="preserve"> </v>
      </c>
      <c r="I394" s="283" t="str">
        <f t="shared" si="38"/>
        <v xml:space="preserve"> </v>
      </c>
      <c r="J394" s="284" t="str">
        <f t="shared" si="42"/>
        <v xml:space="preserve"> </v>
      </c>
      <c r="K394" s="285" t="str">
        <f t="shared" si="39"/>
        <v xml:space="preserve"> </v>
      </c>
      <c r="L394" s="286" t="str">
        <f t="shared" si="41"/>
        <v xml:space="preserve"> </v>
      </c>
      <c r="M394" s="1054"/>
      <c r="N394" s="287">
        <f t="shared" si="40"/>
        <v>0</v>
      </c>
      <c r="O394" s="80"/>
    </row>
    <row r="395" spans="1:15" ht="14.15" customHeight="1">
      <c r="A395" s="80"/>
      <c r="B395" s="301"/>
      <c r="C395" s="279" t="s">
        <v>574</v>
      </c>
      <c r="D395" s="401"/>
      <c r="E395" s="402"/>
      <c r="F395" s="280" t="str">
        <f t="shared" si="36"/>
        <v xml:space="preserve"> </v>
      </c>
      <c r="G395" s="403"/>
      <c r="H395" s="282" t="str">
        <f t="shared" si="37"/>
        <v xml:space="preserve"> </v>
      </c>
      <c r="I395" s="283" t="str">
        <f t="shared" si="38"/>
        <v xml:space="preserve"> </v>
      </c>
      <c r="J395" s="284" t="str">
        <f t="shared" si="42"/>
        <v xml:space="preserve"> </v>
      </c>
      <c r="K395" s="285" t="str">
        <f t="shared" si="39"/>
        <v xml:space="preserve"> </v>
      </c>
      <c r="L395" s="286" t="str">
        <f t="shared" si="41"/>
        <v xml:space="preserve"> </v>
      </c>
      <c r="M395" s="1054"/>
      <c r="N395" s="287">
        <f t="shared" si="40"/>
        <v>0</v>
      </c>
      <c r="O395" s="80"/>
    </row>
    <row r="396" spans="1:15" ht="14.15" customHeight="1">
      <c r="A396" s="80"/>
      <c r="B396" s="1651" t="str">
        <f>IF(ISBLANK(H7)," ",H7)</f>
        <v xml:space="preserve"> </v>
      </c>
      <c r="C396" s="279" t="s">
        <v>575</v>
      </c>
      <c r="D396" s="401"/>
      <c r="E396" s="402"/>
      <c r="F396" s="280" t="str">
        <f t="shared" si="36"/>
        <v xml:space="preserve"> </v>
      </c>
      <c r="G396" s="403"/>
      <c r="H396" s="282" t="str">
        <f t="shared" si="37"/>
        <v xml:space="preserve"> </v>
      </c>
      <c r="I396" s="283" t="str">
        <f t="shared" si="38"/>
        <v xml:space="preserve"> </v>
      </c>
      <c r="J396" s="284" t="str">
        <f t="shared" si="42"/>
        <v xml:space="preserve"> </v>
      </c>
      <c r="K396" s="285" t="str">
        <f t="shared" si="39"/>
        <v xml:space="preserve"> </v>
      </c>
      <c r="L396" s="286" t="str">
        <f t="shared" si="41"/>
        <v xml:space="preserve"> </v>
      </c>
      <c r="M396" s="1054"/>
      <c r="N396" s="287">
        <f t="shared" si="40"/>
        <v>0</v>
      </c>
      <c r="O396" s="80"/>
    </row>
    <row r="397" spans="1:15" ht="14.15" customHeight="1">
      <c r="A397" s="80"/>
      <c r="B397" s="1651"/>
      <c r="C397" s="279" t="s">
        <v>576</v>
      </c>
      <c r="D397" s="401"/>
      <c r="E397" s="402"/>
      <c r="F397" s="280" t="str">
        <f t="shared" si="36"/>
        <v xml:space="preserve"> </v>
      </c>
      <c r="G397" s="403"/>
      <c r="H397" s="282" t="str">
        <f t="shared" si="37"/>
        <v xml:space="preserve"> </v>
      </c>
      <c r="I397" s="283" t="str">
        <f t="shared" si="38"/>
        <v xml:space="preserve"> </v>
      </c>
      <c r="J397" s="284" t="str">
        <f t="shared" si="42"/>
        <v xml:space="preserve"> </v>
      </c>
      <c r="K397" s="285" t="str">
        <f t="shared" si="39"/>
        <v xml:space="preserve"> </v>
      </c>
      <c r="L397" s="286" t="str">
        <f t="shared" si="41"/>
        <v xml:space="preserve"> </v>
      </c>
      <c r="M397" s="1054"/>
      <c r="N397" s="287">
        <f t="shared" si="40"/>
        <v>0</v>
      </c>
      <c r="O397" s="80"/>
    </row>
    <row r="398" spans="1:15" ht="14.15" customHeight="1">
      <c r="A398" s="80"/>
      <c r="B398" s="1651"/>
      <c r="C398" s="279" t="s">
        <v>577</v>
      </c>
      <c r="D398" s="401"/>
      <c r="E398" s="402"/>
      <c r="F398" s="280" t="str">
        <f t="shared" si="36"/>
        <v xml:space="preserve"> </v>
      </c>
      <c r="G398" s="403"/>
      <c r="H398" s="282" t="str">
        <f t="shared" si="37"/>
        <v xml:space="preserve"> </v>
      </c>
      <c r="I398" s="283" t="str">
        <f t="shared" si="38"/>
        <v xml:space="preserve"> </v>
      </c>
      <c r="J398" s="284" t="str">
        <f t="shared" si="42"/>
        <v xml:space="preserve"> </v>
      </c>
      <c r="K398" s="285" t="str">
        <f t="shared" si="39"/>
        <v xml:space="preserve"> </v>
      </c>
      <c r="L398" s="286" t="str">
        <f t="shared" si="41"/>
        <v xml:space="preserve"> </v>
      </c>
      <c r="M398" s="1054"/>
      <c r="N398" s="287">
        <f t="shared" si="40"/>
        <v>0</v>
      </c>
      <c r="O398" s="80"/>
    </row>
    <row r="399" spans="1:15" ht="14.15" customHeight="1">
      <c r="A399" s="80"/>
      <c r="B399" s="1651"/>
      <c r="C399" s="279" t="s">
        <v>578</v>
      </c>
      <c r="D399" s="401"/>
      <c r="E399" s="402"/>
      <c r="F399" s="280" t="str">
        <f t="shared" si="36"/>
        <v xml:space="preserve"> </v>
      </c>
      <c r="G399" s="403"/>
      <c r="H399" s="282" t="str">
        <f t="shared" si="37"/>
        <v xml:space="preserve"> </v>
      </c>
      <c r="I399" s="283" t="str">
        <f t="shared" si="38"/>
        <v xml:space="preserve"> </v>
      </c>
      <c r="J399" s="284" t="str">
        <f t="shared" si="42"/>
        <v xml:space="preserve"> </v>
      </c>
      <c r="K399" s="285" t="str">
        <f t="shared" si="39"/>
        <v xml:space="preserve"> </v>
      </c>
      <c r="L399" s="286" t="str">
        <f t="shared" si="41"/>
        <v xml:space="preserve"> </v>
      </c>
      <c r="M399" s="1054"/>
      <c r="N399" s="287">
        <f t="shared" si="40"/>
        <v>0</v>
      </c>
      <c r="O399" s="80"/>
    </row>
    <row r="400" spans="1:15" ht="14.15" customHeight="1">
      <c r="A400" s="80"/>
      <c r="B400" s="1670" t="s">
        <v>75</v>
      </c>
      <c r="C400" s="279" t="s">
        <v>579</v>
      </c>
      <c r="D400" s="401"/>
      <c r="E400" s="402"/>
      <c r="F400" s="280" t="str">
        <f t="shared" si="36"/>
        <v xml:space="preserve"> </v>
      </c>
      <c r="G400" s="403"/>
      <c r="H400" s="282" t="str">
        <f t="shared" si="37"/>
        <v xml:space="preserve"> </v>
      </c>
      <c r="I400" s="283" t="str">
        <f t="shared" si="38"/>
        <v xml:space="preserve"> </v>
      </c>
      <c r="J400" s="284" t="str">
        <f t="shared" si="42"/>
        <v xml:space="preserve"> </v>
      </c>
      <c r="K400" s="285" t="str">
        <f t="shared" si="39"/>
        <v xml:space="preserve"> </v>
      </c>
      <c r="L400" s="286" t="str">
        <f t="shared" si="41"/>
        <v xml:space="preserve"> </v>
      </c>
      <c r="M400" s="1054"/>
      <c r="N400" s="287">
        <f t="shared" si="40"/>
        <v>0</v>
      </c>
      <c r="O400" s="80"/>
    </row>
    <row r="401" spans="1:15" ht="14.15" customHeight="1">
      <c r="A401" s="80"/>
      <c r="B401" s="1670"/>
      <c r="C401" s="279" t="s">
        <v>580</v>
      </c>
      <c r="D401" s="401"/>
      <c r="E401" s="402"/>
      <c r="F401" s="280" t="str">
        <f t="shared" si="36"/>
        <v xml:space="preserve"> </v>
      </c>
      <c r="G401" s="403"/>
      <c r="H401" s="282" t="str">
        <f t="shared" si="37"/>
        <v xml:space="preserve"> </v>
      </c>
      <c r="I401" s="283" t="str">
        <f t="shared" si="38"/>
        <v xml:space="preserve"> </v>
      </c>
      <c r="J401" s="284" t="str">
        <f t="shared" si="42"/>
        <v xml:space="preserve"> </v>
      </c>
      <c r="K401" s="285" t="str">
        <f t="shared" si="39"/>
        <v xml:space="preserve"> </v>
      </c>
      <c r="L401" s="286" t="str">
        <f t="shared" si="41"/>
        <v xml:space="preserve"> </v>
      </c>
      <c r="M401" s="1054"/>
      <c r="N401" s="287">
        <f t="shared" si="40"/>
        <v>0</v>
      </c>
      <c r="O401" s="80"/>
    </row>
    <row r="402" spans="1:15" ht="14.15" customHeight="1">
      <c r="A402" s="80"/>
      <c r="B402" s="1670"/>
      <c r="C402" s="279" t="s">
        <v>581</v>
      </c>
      <c r="D402" s="401"/>
      <c r="E402" s="402"/>
      <c r="F402" s="280" t="str">
        <f t="shared" si="36"/>
        <v xml:space="preserve"> </v>
      </c>
      <c r="G402" s="403"/>
      <c r="H402" s="282" t="str">
        <f t="shared" si="37"/>
        <v xml:space="preserve"> </v>
      </c>
      <c r="I402" s="283" t="str">
        <f t="shared" si="38"/>
        <v xml:space="preserve"> </v>
      </c>
      <c r="J402" s="284" t="str">
        <f t="shared" si="42"/>
        <v xml:space="preserve"> </v>
      </c>
      <c r="K402" s="285" t="str">
        <f t="shared" si="39"/>
        <v xml:space="preserve"> </v>
      </c>
      <c r="L402" s="286" t="str">
        <f t="shared" si="41"/>
        <v xml:space="preserve"> </v>
      </c>
      <c r="M402" s="1054"/>
      <c r="N402" s="287">
        <f t="shared" si="40"/>
        <v>0</v>
      </c>
      <c r="O402" s="80"/>
    </row>
    <row r="403" spans="1:15" ht="14.15" customHeight="1">
      <c r="A403" s="80"/>
      <c r="B403" s="1670"/>
      <c r="C403" s="279" t="s">
        <v>582</v>
      </c>
      <c r="D403" s="401"/>
      <c r="E403" s="402"/>
      <c r="F403" s="280" t="str">
        <f t="shared" si="36"/>
        <v xml:space="preserve"> </v>
      </c>
      <c r="G403" s="403"/>
      <c r="H403" s="282" t="str">
        <f t="shared" si="37"/>
        <v xml:space="preserve"> </v>
      </c>
      <c r="I403" s="283" t="str">
        <f t="shared" si="38"/>
        <v xml:space="preserve"> </v>
      </c>
      <c r="J403" s="284" t="str">
        <f t="shared" si="42"/>
        <v xml:space="preserve"> </v>
      </c>
      <c r="K403" s="285" t="str">
        <f t="shared" si="39"/>
        <v xml:space="preserve"> </v>
      </c>
      <c r="L403" s="286" t="str">
        <f t="shared" si="41"/>
        <v xml:space="preserve"> </v>
      </c>
      <c r="M403" s="1054"/>
      <c r="N403" s="287">
        <f t="shared" si="40"/>
        <v>0</v>
      </c>
      <c r="O403" s="80"/>
    </row>
    <row r="404" spans="1:15" ht="14.15" customHeight="1">
      <c r="A404" s="80"/>
      <c r="B404" s="1670"/>
      <c r="C404" s="279" t="s">
        <v>583</v>
      </c>
      <c r="D404" s="401"/>
      <c r="E404" s="402"/>
      <c r="F404" s="280" t="str">
        <f t="shared" si="36"/>
        <v xml:space="preserve"> </v>
      </c>
      <c r="G404" s="403"/>
      <c r="H404" s="282" t="str">
        <f t="shared" si="37"/>
        <v xml:space="preserve"> </v>
      </c>
      <c r="I404" s="283" t="str">
        <f t="shared" si="38"/>
        <v xml:space="preserve"> </v>
      </c>
      <c r="J404" s="284" t="str">
        <f t="shared" si="42"/>
        <v xml:space="preserve"> </v>
      </c>
      <c r="K404" s="285" t="str">
        <f t="shared" si="39"/>
        <v xml:space="preserve"> </v>
      </c>
      <c r="L404" s="286" t="str">
        <f t="shared" si="41"/>
        <v xml:space="preserve"> </v>
      </c>
      <c r="M404" s="1054"/>
      <c r="N404" s="287">
        <f t="shared" si="40"/>
        <v>0</v>
      </c>
      <c r="O404" s="80"/>
    </row>
    <row r="405" spans="1:15" ht="14.15" customHeight="1">
      <c r="A405" s="80"/>
      <c r="B405" s="1670"/>
      <c r="C405" s="279" t="s">
        <v>584</v>
      </c>
      <c r="D405" s="401"/>
      <c r="E405" s="402"/>
      <c r="F405" s="280" t="str">
        <f t="shared" si="36"/>
        <v xml:space="preserve"> </v>
      </c>
      <c r="G405" s="403"/>
      <c r="H405" s="282" t="str">
        <f t="shared" si="37"/>
        <v xml:space="preserve"> </v>
      </c>
      <c r="I405" s="283" t="str">
        <f t="shared" si="38"/>
        <v xml:space="preserve"> </v>
      </c>
      <c r="J405" s="284" t="str">
        <f t="shared" si="42"/>
        <v xml:space="preserve"> </v>
      </c>
      <c r="K405" s="285" t="str">
        <f t="shared" si="39"/>
        <v xml:space="preserve"> </v>
      </c>
      <c r="L405" s="286" t="str">
        <f t="shared" si="41"/>
        <v xml:space="preserve"> </v>
      </c>
      <c r="M405" s="1054"/>
      <c r="N405" s="287">
        <f t="shared" si="40"/>
        <v>0</v>
      </c>
      <c r="O405" s="80"/>
    </row>
    <row r="406" spans="1:15" ht="14.15" customHeight="1">
      <c r="A406" s="80"/>
      <c r="B406" s="1670"/>
      <c r="C406" s="279" t="s">
        <v>585</v>
      </c>
      <c r="D406" s="401"/>
      <c r="E406" s="402"/>
      <c r="F406" s="280" t="str">
        <f t="shared" si="36"/>
        <v xml:space="preserve"> </v>
      </c>
      <c r="G406" s="403"/>
      <c r="H406" s="282" t="str">
        <f t="shared" si="37"/>
        <v xml:space="preserve"> </v>
      </c>
      <c r="I406" s="283" t="str">
        <f t="shared" si="38"/>
        <v xml:space="preserve"> </v>
      </c>
      <c r="J406" s="284" t="str">
        <f t="shared" si="42"/>
        <v xml:space="preserve"> </v>
      </c>
      <c r="K406" s="285" t="str">
        <f t="shared" si="39"/>
        <v xml:space="preserve"> </v>
      </c>
      <c r="L406" s="286" t="str">
        <f t="shared" si="41"/>
        <v xml:space="preserve"> </v>
      </c>
      <c r="M406" s="1054"/>
      <c r="N406" s="287">
        <f t="shared" si="40"/>
        <v>0</v>
      </c>
      <c r="O406" s="80"/>
    </row>
    <row r="407" spans="1:15" ht="14.15" customHeight="1">
      <c r="A407" s="80"/>
      <c r="B407" s="1670"/>
      <c r="C407" s="279" t="s">
        <v>586</v>
      </c>
      <c r="D407" s="401"/>
      <c r="E407" s="402"/>
      <c r="F407" s="280" t="str">
        <f t="shared" si="36"/>
        <v xml:space="preserve"> </v>
      </c>
      <c r="G407" s="403"/>
      <c r="H407" s="282" t="str">
        <f t="shared" si="37"/>
        <v xml:space="preserve"> </v>
      </c>
      <c r="I407" s="283" t="str">
        <f t="shared" si="38"/>
        <v xml:space="preserve"> </v>
      </c>
      <c r="J407" s="284" t="str">
        <f t="shared" ref="J407:J417" si="43">IF(MIN($I$397:$I$417)=0," ",MIN($I$397:$I$417))</f>
        <v xml:space="preserve"> </v>
      </c>
      <c r="K407" s="285" t="str">
        <f t="shared" si="39"/>
        <v xml:space="preserve"> </v>
      </c>
      <c r="L407" s="286" t="str">
        <f t="shared" si="41"/>
        <v xml:space="preserve"> </v>
      </c>
      <c r="M407" s="1054"/>
      <c r="N407" s="287">
        <f t="shared" si="40"/>
        <v>0</v>
      </c>
      <c r="O407" s="80"/>
    </row>
    <row r="408" spans="1:15" ht="14.15" customHeight="1">
      <c r="A408" s="80"/>
      <c r="B408" s="301"/>
      <c r="C408" s="279" t="s">
        <v>587</v>
      </c>
      <c r="D408" s="401"/>
      <c r="E408" s="402"/>
      <c r="F408" s="280" t="str">
        <f t="shared" si="36"/>
        <v xml:space="preserve"> </v>
      </c>
      <c r="G408" s="403"/>
      <c r="H408" s="282" t="str">
        <f t="shared" si="37"/>
        <v xml:space="preserve"> </v>
      </c>
      <c r="I408" s="283" t="str">
        <f t="shared" si="38"/>
        <v xml:space="preserve"> </v>
      </c>
      <c r="J408" s="284" t="str">
        <f t="shared" si="43"/>
        <v xml:space="preserve"> </v>
      </c>
      <c r="K408" s="285" t="str">
        <f t="shared" si="39"/>
        <v xml:space="preserve"> </v>
      </c>
      <c r="L408" s="286" t="str">
        <f t="shared" si="41"/>
        <v xml:space="preserve"> </v>
      </c>
      <c r="M408" s="1054"/>
      <c r="N408" s="287">
        <f t="shared" si="40"/>
        <v>0</v>
      </c>
      <c r="O408" s="80"/>
    </row>
    <row r="409" spans="1:15" ht="14.15" customHeight="1">
      <c r="A409" s="80"/>
      <c r="B409" s="301"/>
      <c r="C409" s="279" t="s">
        <v>588</v>
      </c>
      <c r="D409" s="401"/>
      <c r="E409" s="402"/>
      <c r="F409" s="280" t="str">
        <f t="shared" si="36"/>
        <v xml:space="preserve"> </v>
      </c>
      <c r="G409" s="403"/>
      <c r="H409" s="282" t="str">
        <f t="shared" si="37"/>
        <v xml:space="preserve"> </v>
      </c>
      <c r="I409" s="283" t="str">
        <f t="shared" si="38"/>
        <v xml:space="preserve"> </v>
      </c>
      <c r="J409" s="284" t="str">
        <f t="shared" si="43"/>
        <v xml:space="preserve"> </v>
      </c>
      <c r="K409" s="285" t="str">
        <f t="shared" si="39"/>
        <v xml:space="preserve"> </v>
      </c>
      <c r="L409" s="286" t="str">
        <f t="shared" si="41"/>
        <v xml:space="preserve"> </v>
      </c>
      <c r="M409" s="1054"/>
      <c r="N409" s="287">
        <f t="shared" si="40"/>
        <v>0</v>
      </c>
      <c r="O409" s="80"/>
    </row>
    <row r="410" spans="1:15" ht="14.15" customHeight="1">
      <c r="A410" s="80"/>
      <c r="B410" s="301"/>
      <c r="C410" s="279" t="s">
        <v>589</v>
      </c>
      <c r="D410" s="401"/>
      <c r="E410" s="402"/>
      <c r="F410" s="280" t="str">
        <f t="shared" si="36"/>
        <v xml:space="preserve"> </v>
      </c>
      <c r="G410" s="403"/>
      <c r="H410" s="282" t="str">
        <f t="shared" si="37"/>
        <v xml:space="preserve"> </v>
      </c>
      <c r="I410" s="283" t="str">
        <f t="shared" si="38"/>
        <v xml:space="preserve"> </v>
      </c>
      <c r="J410" s="284" t="str">
        <f t="shared" si="43"/>
        <v xml:space="preserve"> </v>
      </c>
      <c r="K410" s="285" t="str">
        <f t="shared" si="39"/>
        <v xml:space="preserve"> </v>
      </c>
      <c r="L410" s="286" t="str">
        <f t="shared" si="41"/>
        <v xml:space="preserve"> </v>
      </c>
      <c r="M410" s="1054"/>
      <c r="N410" s="287">
        <f t="shared" si="40"/>
        <v>0</v>
      </c>
      <c r="O410" s="80"/>
    </row>
    <row r="411" spans="1:15" ht="14.15" customHeight="1">
      <c r="A411" s="80"/>
      <c r="B411" s="301"/>
      <c r="C411" s="279" t="s">
        <v>590</v>
      </c>
      <c r="D411" s="401"/>
      <c r="E411" s="402"/>
      <c r="F411" s="280" t="str">
        <f t="shared" si="36"/>
        <v xml:space="preserve"> </v>
      </c>
      <c r="G411" s="403"/>
      <c r="H411" s="282" t="str">
        <f t="shared" si="37"/>
        <v xml:space="preserve"> </v>
      </c>
      <c r="I411" s="283" t="str">
        <f t="shared" si="38"/>
        <v xml:space="preserve"> </v>
      </c>
      <c r="J411" s="284" t="str">
        <f t="shared" si="43"/>
        <v xml:space="preserve"> </v>
      </c>
      <c r="K411" s="285" t="str">
        <f t="shared" si="39"/>
        <v xml:space="preserve"> </v>
      </c>
      <c r="L411" s="286" t="str">
        <f t="shared" si="41"/>
        <v xml:space="preserve"> </v>
      </c>
      <c r="M411" s="1054"/>
      <c r="N411" s="287">
        <f t="shared" si="40"/>
        <v>0</v>
      </c>
      <c r="O411" s="80"/>
    </row>
    <row r="412" spans="1:15" ht="14.15" customHeight="1">
      <c r="A412" s="80"/>
      <c r="B412" s="301"/>
      <c r="C412" s="279" t="s">
        <v>591</v>
      </c>
      <c r="D412" s="401"/>
      <c r="E412" s="402"/>
      <c r="F412" s="280" t="str">
        <f t="shared" si="36"/>
        <v xml:space="preserve"> </v>
      </c>
      <c r="G412" s="403"/>
      <c r="H412" s="282" t="str">
        <f t="shared" si="37"/>
        <v xml:space="preserve"> </v>
      </c>
      <c r="I412" s="283" t="str">
        <f t="shared" si="38"/>
        <v xml:space="preserve"> </v>
      </c>
      <c r="J412" s="284" t="str">
        <f t="shared" si="43"/>
        <v xml:space="preserve"> </v>
      </c>
      <c r="K412" s="285" t="str">
        <f t="shared" si="39"/>
        <v xml:space="preserve"> </v>
      </c>
      <c r="L412" s="286" t="str">
        <f t="shared" si="41"/>
        <v xml:space="preserve"> </v>
      </c>
      <c r="M412" s="1054"/>
      <c r="N412" s="287">
        <f t="shared" si="40"/>
        <v>0</v>
      </c>
      <c r="O412" s="80"/>
    </row>
    <row r="413" spans="1:15" ht="14.15" customHeight="1">
      <c r="A413" s="80"/>
      <c r="B413" s="301"/>
      <c r="C413" s="279" t="s">
        <v>592</v>
      </c>
      <c r="D413" s="401"/>
      <c r="E413" s="402"/>
      <c r="F413" s="280" t="str">
        <f t="shared" si="36"/>
        <v xml:space="preserve"> </v>
      </c>
      <c r="G413" s="403"/>
      <c r="H413" s="282" t="str">
        <f t="shared" si="37"/>
        <v xml:space="preserve"> </v>
      </c>
      <c r="I413" s="283" t="str">
        <f t="shared" si="38"/>
        <v xml:space="preserve"> </v>
      </c>
      <c r="J413" s="284" t="str">
        <f t="shared" si="43"/>
        <v xml:space="preserve"> </v>
      </c>
      <c r="K413" s="285" t="str">
        <f t="shared" si="39"/>
        <v xml:space="preserve"> </v>
      </c>
      <c r="L413" s="286" t="str">
        <f t="shared" si="41"/>
        <v xml:space="preserve"> </v>
      </c>
      <c r="M413" s="1054"/>
      <c r="N413" s="287">
        <f t="shared" si="40"/>
        <v>0</v>
      </c>
      <c r="O413" s="80"/>
    </row>
    <row r="414" spans="1:15" ht="14.15" customHeight="1">
      <c r="A414" s="80"/>
      <c r="B414" s="301"/>
      <c r="C414" s="279" t="s">
        <v>593</v>
      </c>
      <c r="D414" s="401"/>
      <c r="E414" s="402"/>
      <c r="F414" s="280" t="str">
        <f t="shared" si="36"/>
        <v xml:space="preserve"> </v>
      </c>
      <c r="G414" s="403"/>
      <c r="H414" s="282" t="str">
        <f t="shared" si="37"/>
        <v xml:space="preserve"> </v>
      </c>
      <c r="I414" s="283" t="str">
        <f t="shared" si="38"/>
        <v xml:space="preserve"> </v>
      </c>
      <c r="J414" s="284" t="str">
        <f t="shared" si="43"/>
        <v xml:space="preserve"> </v>
      </c>
      <c r="K414" s="285" t="str">
        <f t="shared" si="39"/>
        <v xml:space="preserve"> </v>
      </c>
      <c r="L414" s="286" t="str">
        <f t="shared" si="41"/>
        <v xml:space="preserve"> </v>
      </c>
      <c r="M414" s="1054"/>
      <c r="N414" s="287">
        <f t="shared" si="40"/>
        <v>0</v>
      </c>
      <c r="O414" s="80"/>
    </row>
    <row r="415" spans="1:15" ht="14.15" customHeight="1">
      <c r="A415" s="80"/>
      <c r="B415" s="301"/>
      <c r="C415" s="279" t="s">
        <v>594</v>
      </c>
      <c r="D415" s="401"/>
      <c r="E415" s="402"/>
      <c r="F415" s="280" t="str">
        <f t="shared" si="36"/>
        <v xml:space="preserve"> </v>
      </c>
      <c r="G415" s="403"/>
      <c r="H415" s="282" t="str">
        <f t="shared" si="37"/>
        <v xml:space="preserve"> </v>
      </c>
      <c r="I415" s="283" t="str">
        <f t="shared" si="38"/>
        <v xml:space="preserve"> </v>
      </c>
      <c r="J415" s="284" t="str">
        <f t="shared" si="43"/>
        <v xml:space="preserve"> </v>
      </c>
      <c r="K415" s="285" t="str">
        <f t="shared" si="39"/>
        <v xml:space="preserve"> </v>
      </c>
      <c r="L415" s="286" t="str">
        <f t="shared" si="41"/>
        <v xml:space="preserve"> </v>
      </c>
      <c r="M415" s="1054"/>
      <c r="N415" s="287">
        <f t="shared" si="40"/>
        <v>0</v>
      </c>
      <c r="O415" s="80"/>
    </row>
    <row r="416" spans="1:15" ht="14.15" customHeight="1">
      <c r="A416" s="80"/>
      <c r="B416" s="301"/>
      <c r="C416" s="279" t="s">
        <v>595</v>
      </c>
      <c r="D416" s="401"/>
      <c r="E416" s="402"/>
      <c r="F416" s="280" t="str">
        <f t="shared" si="36"/>
        <v xml:space="preserve"> </v>
      </c>
      <c r="G416" s="403"/>
      <c r="H416" s="282" t="str">
        <f t="shared" si="37"/>
        <v xml:space="preserve"> </v>
      </c>
      <c r="I416" s="283" t="str">
        <f t="shared" si="38"/>
        <v xml:space="preserve"> </v>
      </c>
      <c r="J416" s="284" t="str">
        <f t="shared" si="43"/>
        <v xml:space="preserve"> </v>
      </c>
      <c r="K416" s="285" t="str">
        <f t="shared" si="39"/>
        <v xml:space="preserve"> </v>
      </c>
      <c r="L416" s="286" t="str">
        <f t="shared" si="41"/>
        <v xml:space="preserve"> </v>
      </c>
      <c r="M416" s="1054"/>
      <c r="N416" s="287">
        <f t="shared" si="40"/>
        <v>0</v>
      </c>
      <c r="O416" s="80"/>
    </row>
    <row r="417" spans="1:18" ht="14.15" customHeight="1" thickBot="1">
      <c r="A417" s="80"/>
      <c r="B417" s="302"/>
      <c r="C417" s="303" t="s">
        <v>596</v>
      </c>
      <c r="D417" s="304"/>
      <c r="E417" s="305"/>
      <c r="F417" s="280" t="str">
        <f t="shared" si="36"/>
        <v xml:space="preserve"> </v>
      </c>
      <c r="G417" s="403"/>
      <c r="H417" s="282" t="str">
        <f t="shared" si="37"/>
        <v xml:space="preserve"> </v>
      </c>
      <c r="I417" s="306" t="str">
        <f t="shared" si="38"/>
        <v xml:space="preserve"> </v>
      </c>
      <c r="J417" s="307" t="str">
        <f t="shared" si="43"/>
        <v xml:space="preserve"> </v>
      </c>
      <c r="K417" s="308" t="str">
        <f t="shared" si="39"/>
        <v xml:space="preserve"> </v>
      </c>
      <c r="L417" s="286" t="str">
        <f t="shared" si="41"/>
        <v xml:space="preserve"> </v>
      </c>
      <c r="M417" s="1055"/>
      <c r="N417" s="309">
        <f t="shared" si="40"/>
        <v>0</v>
      </c>
      <c r="O417" s="80"/>
      <c r="Q417" s="310"/>
      <c r="R417" s="35"/>
    </row>
    <row r="418" spans="1:18" ht="14.15" customHeight="1" thickBot="1">
      <c r="A418" s="80"/>
      <c r="B418" s="337"/>
      <c r="C418" s="338" t="s">
        <v>596</v>
      </c>
      <c r="D418" s="311" t="str">
        <f t="shared" ref="D418:L418" si="44">IF(ISBLANK(D417)," ",D417)</f>
        <v xml:space="preserve"> </v>
      </c>
      <c r="E418" s="339" t="str">
        <f t="shared" si="44"/>
        <v xml:space="preserve"> </v>
      </c>
      <c r="F418" s="312" t="str">
        <f t="shared" si="44"/>
        <v xml:space="preserve"> </v>
      </c>
      <c r="G418" s="313" t="str">
        <f t="shared" si="44"/>
        <v xml:space="preserve"> </v>
      </c>
      <c r="H418" s="313" t="str">
        <f t="shared" si="44"/>
        <v xml:space="preserve"> </v>
      </c>
      <c r="I418" s="314" t="str">
        <f t="shared" si="44"/>
        <v xml:space="preserve"> </v>
      </c>
      <c r="J418" s="314" t="str">
        <f t="shared" si="44"/>
        <v xml:space="preserve"> </v>
      </c>
      <c r="K418" s="313" t="str">
        <f t="shared" si="44"/>
        <v xml:space="preserve"> </v>
      </c>
      <c r="L418" s="340" t="str">
        <f t="shared" si="44"/>
        <v xml:space="preserve"> </v>
      </c>
      <c r="M418" s="400"/>
      <c r="N418" s="341"/>
      <c r="O418" s="80"/>
      <c r="Q418" s="310"/>
      <c r="R418" s="35"/>
    </row>
    <row r="419" spans="1:18" ht="16.5" customHeight="1" thickBot="1">
      <c r="A419" s="80"/>
      <c r="B419" s="315"/>
      <c r="C419" s="1671" t="s">
        <v>965</v>
      </c>
      <c r="D419" s="1672"/>
      <c r="E419" s="1672"/>
      <c r="F419" s="1673"/>
      <c r="G419" s="316" t="str">
        <f>IF(SUM(G52:G417)&lt;=0," ",SUM(G52:G417))</f>
        <v xml:space="preserve"> </v>
      </c>
      <c r="H419" s="253"/>
      <c r="I419" s="1667" t="s">
        <v>598</v>
      </c>
      <c r="J419" s="1667"/>
      <c r="K419" s="1668"/>
      <c r="L419" s="342" t="str">
        <f>IF(SUM(L52:L417)&lt;=0," ",SUM(L52:L417))</f>
        <v xml:space="preserve"> </v>
      </c>
      <c r="M419" s="144" t="s">
        <v>626</v>
      </c>
      <c r="N419" s="343"/>
      <c r="O419" s="80"/>
      <c r="P419" s="36"/>
    </row>
    <row r="420" spans="1:18" ht="16" thickBot="1">
      <c r="A420" s="80"/>
      <c r="B420" s="319"/>
      <c r="C420" s="1669"/>
      <c r="D420" s="1669"/>
      <c r="E420" s="1669"/>
      <c r="F420" s="1669"/>
      <c r="G420" s="1669"/>
      <c r="H420" s="1669"/>
      <c r="I420" s="1663" t="s">
        <v>599</v>
      </c>
      <c r="J420" s="1663"/>
      <c r="K420" s="1663"/>
      <c r="L420" s="344" t="str">
        <f>IF(COUNTIF(L52:L417,"&gt;0")&lt;=0," ",COUNTIF(L52:L417,"&gt;0"))</f>
        <v xml:space="preserve"> </v>
      </c>
      <c r="M420" s="144" t="s">
        <v>600</v>
      </c>
      <c r="N420" s="343"/>
      <c r="O420" s="80"/>
      <c r="P420" s="36"/>
    </row>
    <row r="421" spans="1:18" ht="14.25" customHeight="1">
      <c r="A421" s="80"/>
      <c r="B421" s="319"/>
      <c r="C421" s="1669"/>
      <c r="D421" s="1669"/>
      <c r="E421" s="1669"/>
      <c r="F421" s="1669"/>
      <c r="G421" s="1669"/>
      <c r="H421" s="1669"/>
      <c r="I421" s="317"/>
      <c r="J421" s="215"/>
      <c r="K421" s="215"/>
      <c r="L421" s="320"/>
      <c r="M421" s="320"/>
      <c r="N421" s="318"/>
      <c r="O421" s="80"/>
      <c r="P421" s="36"/>
    </row>
    <row r="422" spans="1:18" ht="15" customHeight="1">
      <c r="A422" s="80"/>
      <c r="B422" s="319"/>
      <c r="C422" s="114"/>
      <c r="D422" s="114"/>
      <c r="E422" s="114"/>
      <c r="F422" s="114"/>
      <c r="G422" s="1006"/>
      <c r="H422" s="1006"/>
      <c r="I422" s="114"/>
      <c r="J422" s="114"/>
      <c r="K422" s="114"/>
      <c r="L422" s="114"/>
      <c r="M422" s="114"/>
      <c r="N422" s="318"/>
      <c r="O422" s="80"/>
      <c r="P422" s="36"/>
    </row>
    <row r="423" spans="1:18" ht="6" customHeight="1">
      <c r="A423" s="80"/>
      <c r="B423" s="319"/>
      <c r="C423" s="114"/>
      <c r="D423" s="114"/>
      <c r="E423" s="114"/>
      <c r="F423" s="114"/>
      <c r="G423" s="1006"/>
      <c r="H423" s="1006"/>
      <c r="I423" s="114"/>
      <c r="J423" s="114"/>
      <c r="K423" s="114"/>
      <c r="L423" s="114"/>
      <c r="M423" s="114"/>
      <c r="N423" s="318"/>
      <c r="O423" s="80"/>
      <c r="P423" s="36"/>
    </row>
    <row r="424" spans="1:18" ht="18">
      <c r="A424" s="80"/>
      <c r="B424" s="319"/>
      <c r="C424" s="321" t="s">
        <v>618</v>
      </c>
      <c r="D424" s="114"/>
      <c r="E424" s="114"/>
      <c r="F424" s="114"/>
      <c r="G424" s="1006"/>
      <c r="H424" s="1006"/>
      <c r="I424" s="114"/>
      <c r="J424" s="114"/>
      <c r="K424" s="114"/>
      <c r="L424" s="114"/>
      <c r="M424" s="114"/>
      <c r="N424" s="318"/>
      <c r="O424" s="80"/>
      <c r="P424" s="36"/>
    </row>
    <row r="425" spans="1:18" ht="12" customHeight="1">
      <c r="A425" s="80"/>
      <c r="B425" s="319"/>
      <c r="C425" s="114"/>
      <c r="D425" s="114"/>
      <c r="E425" s="114"/>
      <c r="F425" s="114"/>
      <c r="G425" s="1006"/>
      <c r="H425" s="1006"/>
      <c r="I425" s="114"/>
      <c r="J425" s="114"/>
      <c r="K425" s="114"/>
      <c r="L425" s="114"/>
      <c r="M425" s="114"/>
      <c r="N425" s="318"/>
      <c r="O425" s="80"/>
      <c r="P425" s="36"/>
    </row>
    <row r="426" spans="1:18" ht="14">
      <c r="A426" s="80"/>
      <c r="B426" s="319"/>
      <c r="C426" s="1712" t="s">
        <v>627</v>
      </c>
      <c r="D426" s="1712"/>
      <c r="E426" s="1712"/>
      <c r="F426" s="1712"/>
      <c r="G426" s="1712"/>
      <c r="H426" s="1038" t="s">
        <v>601</v>
      </c>
      <c r="I426" s="114"/>
      <c r="J426" s="322" t="s">
        <v>602</v>
      </c>
      <c r="K426" s="322"/>
      <c r="L426" s="144"/>
      <c r="M426" s="144"/>
      <c r="N426" s="318"/>
      <c r="O426" s="80"/>
      <c r="P426" s="36"/>
    </row>
    <row r="427" spans="1:18" ht="16.5">
      <c r="A427" s="80"/>
      <c r="B427" s="319"/>
      <c r="C427" s="114"/>
      <c r="D427" s="1709" t="str">
        <f>IF(L419&gt;0,L419," ")</f>
        <v xml:space="preserve"> </v>
      </c>
      <c r="E427" s="1710"/>
      <c r="F427" s="1711"/>
      <c r="G427" s="322" t="s">
        <v>619</v>
      </c>
      <c r="H427" s="324" t="str">
        <f>IF(L420&gt;0,L420," ")</f>
        <v xml:space="preserve"> </v>
      </c>
      <c r="I427" s="144" t="s">
        <v>603</v>
      </c>
      <c r="J427" s="326" t="str">
        <f>IF(AND(L419=" ",L420=" ")," ",L419/L420)</f>
        <v xml:space="preserve"> </v>
      </c>
      <c r="K427" s="1040" t="s">
        <v>620</v>
      </c>
      <c r="L427" s="1040"/>
      <c r="M427" s="1040"/>
      <c r="N427" s="318"/>
      <c r="O427" s="80"/>
      <c r="P427" s="36"/>
    </row>
    <row r="428" spans="1:18" ht="18" customHeight="1">
      <c r="A428" s="80"/>
      <c r="B428" s="319"/>
      <c r="C428" s="114"/>
      <c r="D428" s="1006"/>
      <c r="E428" s="1006"/>
      <c r="F428" s="1006"/>
      <c r="G428" s="215"/>
      <c r="H428" s="1006"/>
      <c r="I428" s="114"/>
      <c r="J428" s="114"/>
      <c r="K428" s="114"/>
      <c r="L428" s="114"/>
      <c r="M428" s="114"/>
      <c r="N428" s="318"/>
      <c r="O428" s="80"/>
      <c r="P428" s="36"/>
    </row>
    <row r="429" spans="1:18" ht="17.25" customHeight="1" thickBot="1">
      <c r="A429" s="80"/>
      <c r="B429" s="319"/>
      <c r="C429" s="1712" t="s">
        <v>628</v>
      </c>
      <c r="D429" s="1712"/>
      <c r="E429" s="1712"/>
      <c r="F429" s="1712"/>
      <c r="G429" s="1712"/>
      <c r="H429" s="234" t="s">
        <v>604</v>
      </c>
      <c r="I429" s="1040" t="s">
        <v>605</v>
      </c>
      <c r="J429" s="334" t="s">
        <v>606</v>
      </c>
      <c r="K429" s="323"/>
      <c r="L429" s="323"/>
      <c r="M429" s="323"/>
      <c r="N429" s="318"/>
      <c r="O429" s="80"/>
      <c r="P429" s="36"/>
    </row>
    <row r="430" spans="1:18" ht="18" thickBot="1">
      <c r="A430" s="80"/>
      <c r="B430" s="319"/>
      <c r="C430" s="114"/>
      <c r="D430" s="1709" t="str">
        <f>IF(ISBLANK(J427)," ",J427)</f>
        <v xml:space="preserve"> </v>
      </c>
      <c r="E430" s="1710"/>
      <c r="F430" s="1711"/>
      <c r="G430" s="1038" t="s">
        <v>621</v>
      </c>
      <c r="H430" s="324">
        <v>366</v>
      </c>
      <c r="I430" s="144" t="s">
        <v>603</v>
      </c>
      <c r="J430" s="345" t="str">
        <f>IF(D430=" "," ",D430*H430)</f>
        <v xml:space="preserve"> </v>
      </c>
      <c r="K430" s="325" t="s">
        <v>622</v>
      </c>
      <c r="L430" s="325"/>
      <c r="M430" s="325"/>
      <c r="N430" s="318"/>
      <c r="O430" s="80"/>
      <c r="P430" s="36"/>
    </row>
    <row r="431" spans="1:18" ht="19.5" customHeight="1">
      <c r="A431" s="80"/>
      <c r="B431" s="319"/>
      <c r="C431" s="114"/>
      <c r="D431" s="1006"/>
      <c r="E431" s="1006"/>
      <c r="F431" s="1006"/>
      <c r="G431" s="1038"/>
      <c r="H431" s="1006"/>
      <c r="I431" s="144"/>
      <c r="J431" s="114"/>
      <c r="K431" s="114"/>
      <c r="L431" s="114"/>
      <c r="M431" s="114"/>
      <c r="N431" s="318"/>
      <c r="O431" s="80"/>
      <c r="P431" s="36"/>
    </row>
    <row r="432" spans="1:18" ht="17">
      <c r="A432" s="80"/>
      <c r="B432" s="319"/>
      <c r="C432" s="114"/>
      <c r="D432" s="1006"/>
      <c r="E432" s="1006"/>
      <c r="F432" s="1006"/>
      <c r="G432" s="1714" t="s">
        <v>607</v>
      </c>
      <c r="H432" s="1714"/>
      <c r="I432" s="1714"/>
      <c r="J432" s="326" t="str">
        <f>IF(I35&gt;0,I35,IF(I38&gt;0,I38," "))</f>
        <v xml:space="preserve"> </v>
      </c>
      <c r="K432" s="322" t="s">
        <v>623</v>
      </c>
      <c r="L432" s="322"/>
      <c r="M432" s="322"/>
      <c r="N432" s="318"/>
      <c r="O432" s="80"/>
      <c r="P432" s="36"/>
    </row>
    <row r="433" spans="1:16" ht="17.25" customHeight="1" thickBot="1">
      <c r="A433" s="80"/>
      <c r="B433" s="319"/>
      <c r="C433" s="114"/>
      <c r="D433" s="1006"/>
      <c r="E433" s="1006"/>
      <c r="F433" s="1006"/>
      <c r="G433" s="1038"/>
      <c r="H433" s="1006"/>
      <c r="I433" s="144"/>
      <c r="J433" s="114"/>
      <c r="K433" s="114"/>
      <c r="L433" s="114"/>
      <c r="M433" s="114"/>
      <c r="N433" s="318"/>
      <c r="O433" s="80"/>
      <c r="P433" s="36"/>
    </row>
    <row r="434" spans="1:16" ht="18.75" customHeight="1" thickBot="1">
      <c r="A434" s="80"/>
      <c r="B434" s="319"/>
      <c r="C434" s="114"/>
      <c r="D434" s="1006"/>
      <c r="E434" s="1006"/>
      <c r="F434" s="1713" t="s">
        <v>4</v>
      </c>
      <c r="G434" s="1713"/>
      <c r="H434" s="1713"/>
      <c r="I434" s="1713"/>
      <c r="J434" s="327" t="str">
        <f>IF(OR(J430=" ",J432=" ")," ",(J430-J432)/J430*100)</f>
        <v xml:space="preserve"> </v>
      </c>
      <c r="K434" s="325" t="s">
        <v>207</v>
      </c>
      <c r="L434" s="325"/>
      <c r="M434" s="325"/>
      <c r="N434" s="318"/>
      <c r="O434" s="80"/>
      <c r="P434" s="36"/>
    </row>
    <row r="435" spans="1:16" ht="15.5">
      <c r="A435" s="80"/>
      <c r="B435" s="319"/>
      <c r="C435" s="114"/>
      <c r="D435" s="1006"/>
      <c r="E435" s="1006"/>
      <c r="F435" s="328"/>
      <c r="G435" s="328"/>
      <c r="H435" s="328"/>
      <c r="I435" s="328"/>
      <c r="J435" s="329"/>
      <c r="K435" s="325"/>
      <c r="L435" s="325"/>
      <c r="M435" s="325"/>
      <c r="N435" s="318"/>
      <c r="O435" s="80"/>
      <c r="P435" s="36"/>
    </row>
    <row r="436" spans="1:16" ht="19.5" customHeight="1">
      <c r="A436" s="80"/>
      <c r="B436" s="319"/>
      <c r="C436" s="1708" t="s">
        <v>608</v>
      </c>
      <c r="D436" s="1708"/>
      <c r="E436" s="1708"/>
      <c r="F436" s="328"/>
      <c r="G436" s="328"/>
      <c r="H436" s="328"/>
      <c r="I436" s="328"/>
      <c r="J436" s="329"/>
      <c r="K436" s="325"/>
      <c r="L436" s="325"/>
      <c r="M436" s="325"/>
      <c r="N436" s="318"/>
      <c r="O436" s="80"/>
      <c r="P436" s="36"/>
    </row>
    <row r="437" spans="1:16" ht="15.75" customHeight="1">
      <c r="A437" s="80"/>
      <c r="B437" s="319"/>
      <c r="C437" s="1085"/>
      <c r="D437" s="1086"/>
      <c r="E437" s="1086"/>
      <c r="F437" s="1086"/>
      <c r="G437" s="1086"/>
      <c r="H437" s="1086"/>
      <c r="I437" s="1086"/>
      <c r="J437" s="1086"/>
      <c r="K437" s="1086"/>
      <c r="L437" s="1086"/>
      <c r="M437" s="1086"/>
      <c r="N437" s="318"/>
      <c r="O437" s="80"/>
      <c r="P437" s="36"/>
    </row>
    <row r="438" spans="1:16" ht="15.75" customHeight="1">
      <c r="A438" s="80"/>
      <c r="B438" s="319"/>
      <c r="C438" s="1317"/>
      <c r="D438" s="1735"/>
      <c r="E438" s="1735"/>
      <c r="F438" s="1735"/>
      <c r="G438" s="1735"/>
      <c r="H438" s="1735"/>
      <c r="I438" s="1735"/>
      <c r="J438" s="1735"/>
      <c r="K438" s="1735"/>
      <c r="L438" s="1735"/>
      <c r="M438" s="1735"/>
      <c r="N438" s="318"/>
      <c r="O438" s="80"/>
      <c r="P438" s="36"/>
    </row>
    <row r="439" spans="1:16" ht="15.75" customHeight="1">
      <c r="A439" s="80"/>
      <c r="B439" s="319"/>
      <c r="C439" s="1317"/>
      <c r="D439" s="1735"/>
      <c r="E439" s="1735"/>
      <c r="F439" s="1735"/>
      <c r="G439" s="1735"/>
      <c r="H439" s="1735"/>
      <c r="I439" s="1735"/>
      <c r="J439" s="1735"/>
      <c r="K439" s="1735"/>
      <c r="L439" s="1735"/>
      <c r="M439" s="1735"/>
      <c r="N439" s="318"/>
      <c r="O439" s="80"/>
      <c r="P439" s="36"/>
    </row>
    <row r="440" spans="1:16" ht="15.75" customHeight="1">
      <c r="A440" s="80"/>
      <c r="B440" s="319"/>
      <c r="C440" s="1317"/>
      <c r="D440" s="1735"/>
      <c r="E440" s="1735"/>
      <c r="F440" s="1735"/>
      <c r="G440" s="1735"/>
      <c r="H440" s="1735"/>
      <c r="I440" s="1735"/>
      <c r="J440" s="1735"/>
      <c r="K440" s="1735"/>
      <c r="L440" s="1735"/>
      <c r="M440" s="1735"/>
      <c r="N440" s="318"/>
      <c r="O440" s="80"/>
      <c r="P440" s="36"/>
    </row>
    <row r="441" spans="1:16" ht="15.75" customHeight="1" thickBot="1">
      <c r="A441" s="80"/>
      <c r="B441" s="330"/>
      <c r="C441" s="135"/>
      <c r="D441" s="135"/>
      <c r="E441" s="135"/>
      <c r="F441" s="135"/>
      <c r="G441" s="135"/>
      <c r="H441" s="346"/>
      <c r="I441" s="346"/>
      <c r="J441" s="347"/>
      <c r="K441" s="135"/>
      <c r="L441" s="135"/>
      <c r="M441" s="135"/>
      <c r="N441" s="136"/>
      <c r="O441" s="250"/>
    </row>
    <row r="442" spans="1:16" ht="13">
      <c r="A442" s="80"/>
      <c r="B442" s="80"/>
      <c r="C442" s="80"/>
      <c r="D442" s="80"/>
      <c r="E442" s="80"/>
      <c r="F442" s="80"/>
      <c r="G442" s="80"/>
      <c r="H442" s="348"/>
      <c r="I442" s="348"/>
      <c r="J442" s="80"/>
      <c r="K442" s="114"/>
      <c r="L442" s="114"/>
      <c r="M442" s="114"/>
      <c r="N442" s="114"/>
      <c r="O442" s="250"/>
    </row>
    <row r="443" spans="1:16" ht="13">
      <c r="H443" s="331"/>
      <c r="I443" s="331"/>
      <c r="O443" s="332"/>
    </row>
    <row r="444" spans="1:16">
      <c r="H444" s="331"/>
      <c r="I444" s="331"/>
    </row>
    <row r="445" spans="1:16">
      <c r="H445" s="331"/>
      <c r="I445" s="331"/>
    </row>
    <row r="446" spans="1:16" ht="13">
      <c r="H446" s="331"/>
      <c r="I446" s="331"/>
      <c r="J446" s="3"/>
    </row>
    <row r="447" spans="1:16">
      <c r="H447" s="331"/>
      <c r="I447" s="331"/>
    </row>
    <row r="448" spans="1:16">
      <c r="H448" s="331"/>
      <c r="I448" s="331"/>
    </row>
    <row r="449" spans="8:9">
      <c r="H449" s="331"/>
      <c r="I449" s="331"/>
    </row>
    <row r="450" spans="8:9">
      <c r="H450" s="331"/>
      <c r="I450" s="331"/>
    </row>
    <row r="451" spans="8:9">
      <c r="H451" s="331"/>
      <c r="I451" s="331"/>
    </row>
    <row r="452" spans="8:9">
      <c r="H452" s="331"/>
      <c r="I452" s="331"/>
    </row>
    <row r="453" spans="8:9">
      <c r="H453" s="331"/>
      <c r="I453" s="331"/>
    </row>
    <row r="454" spans="8:9">
      <c r="H454" s="331"/>
      <c r="I454" s="331"/>
    </row>
    <row r="455" spans="8:9">
      <c r="H455" s="331"/>
      <c r="I455" s="331"/>
    </row>
    <row r="456" spans="8:9">
      <c r="H456" s="331"/>
      <c r="I456" s="331"/>
    </row>
    <row r="457" spans="8:9">
      <c r="H457" s="331"/>
      <c r="I457" s="331"/>
    </row>
    <row r="458" spans="8:9">
      <c r="H458" s="331"/>
      <c r="I458" s="331"/>
    </row>
    <row r="459" spans="8:9">
      <c r="H459" s="331"/>
      <c r="I459" s="331"/>
    </row>
    <row r="460" spans="8:9">
      <c r="H460" s="331"/>
      <c r="I460" s="331"/>
    </row>
    <row r="461" spans="8:9">
      <c r="H461" s="331"/>
      <c r="I461" s="331"/>
    </row>
    <row r="462" spans="8:9">
      <c r="H462" s="331"/>
      <c r="I462" s="331"/>
    </row>
    <row r="463" spans="8:9">
      <c r="H463" s="331"/>
      <c r="I463" s="331"/>
    </row>
    <row r="464" spans="8:9">
      <c r="H464" s="331"/>
      <c r="I464" s="331"/>
    </row>
    <row r="465" spans="8:9">
      <c r="H465" s="331"/>
      <c r="I465" s="331"/>
    </row>
    <row r="466" spans="8:9">
      <c r="H466" s="331"/>
      <c r="I466" s="331"/>
    </row>
    <row r="467" spans="8:9">
      <c r="H467" s="331"/>
      <c r="I467" s="331"/>
    </row>
    <row r="468" spans="8:9">
      <c r="H468" s="331"/>
      <c r="I468" s="331"/>
    </row>
    <row r="469" spans="8:9">
      <c r="H469" s="331"/>
      <c r="I469" s="331"/>
    </row>
    <row r="470" spans="8:9">
      <c r="H470" s="331"/>
      <c r="I470" s="331"/>
    </row>
    <row r="471" spans="8:9">
      <c r="H471" s="331"/>
      <c r="I471" s="331"/>
    </row>
    <row r="472" spans="8:9">
      <c r="H472" s="331"/>
      <c r="I472" s="331"/>
    </row>
    <row r="473" spans="8:9">
      <c r="H473" s="331"/>
      <c r="I473" s="331"/>
    </row>
    <row r="474" spans="8:9">
      <c r="H474" s="331"/>
      <c r="I474" s="331"/>
    </row>
    <row r="475" spans="8:9">
      <c r="H475" s="331"/>
      <c r="I475" s="331"/>
    </row>
    <row r="476" spans="8:9">
      <c r="H476" s="331"/>
      <c r="I476" s="331"/>
    </row>
    <row r="477" spans="8:9">
      <c r="H477" s="331"/>
      <c r="I477" s="331"/>
    </row>
    <row r="478" spans="8:9">
      <c r="H478" s="331"/>
      <c r="I478" s="331"/>
    </row>
    <row r="479" spans="8:9">
      <c r="H479" s="331"/>
      <c r="I479" s="331"/>
    </row>
    <row r="480" spans="8:9">
      <c r="H480" s="331"/>
      <c r="I480" s="331"/>
    </row>
    <row r="481" spans="8:9">
      <c r="H481" s="331"/>
      <c r="I481" s="331"/>
    </row>
    <row r="482" spans="8:9" ht="13">
      <c r="H482" s="333"/>
      <c r="I482" s="333"/>
    </row>
    <row r="483" spans="8:9" ht="13">
      <c r="H483" s="333"/>
      <c r="I483" s="333"/>
    </row>
  </sheetData>
  <sheetProtection password="B1AE" sheet="1" objects="1" scenarios="1"/>
  <mergeCells count="97">
    <mergeCell ref="C438:M438"/>
    <mergeCell ref="C439:M439"/>
    <mergeCell ref="C440:M440"/>
    <mergeCell ref="C10:G10"/>
    <mergeCell ref="M44:M50"/>
    <mergeCell ref="C437:M437"/>
    <mergeCell ref="B17:N17"/>
    <mergeCell ref="B217:B220"/>
    <mergeCell ref="J35:J36"/>
    <mergeCell ref="B243:B246"/>
    <mergeCell ref="B152:B155"/>
    <mergeCell ref="B186:B189"/>
    <mergeCell ref="B125:B129"/>
    <mergeCell ref="B156:B160"/>
    <mergeCell ref="B182:B185"/>
    <mergeCell ref="K20:L20"/>
    <mergeCell ref="H5:N5"/>
    <mergeCell ref="K19:L19"/>
    <mergeCell ref="B44:B51"/>
    <mergeCell ref="B96:B101"/>
    <mergeCell ref="B65:B71"/>
    <mergeCell ref="B5:G5"/>
    <mergeCell ref="G47:G49"/>
    <mergeCell ref="M31:M32"/>
    <mergeCell ref="K31:L32"/>
    <mergeCell ref="N31:N32"/>
    <mergeCell ref="D44:E49"/>
    <mergeCell ref="I35:I36"/>
    <mergeCell ref="I44:I49"/>
    <mergeCell ref="C39:H39"/>
    <mergeCell ref="J7:N7"/>
    <mergeCell ref="J8:N8"/>
    <mergeCell ref="K23:N28"/>
    <mergeCell ref="C19:H19"/>
    <mergeCell ref="C20:H20"/>
    <mergeCell ref="D21:H21"/>
    <mergeCell ref="D22:H22"/>
    <mergeCell ref="C436:E436"/>
    <mergeCell ref="C421:H421"/>
    <mergeCell ref="D427:F427"/>
    <mergeCell ref="C426:G426"/>
    <mergeCell ref="F434:I434"/>
    <mergeCell ref="G432:I432"/>
    <mergeCell ref="C429:G429"/>
    <mergeCell ref="D430:F430"/>
    <mergeCell ref="B2:N2"/>
    <mergeCell ref="B3:N3"/>
    <mergeCell ref="B92:B95"/>
    <mergeCell ref="C44:C50"/>
    <mergeCell ref="C38:H38"/>
    <mergeCell ref="N44:N49"/>
    <mergeCell ref="B61:B64"/>
    <mergeCell ref="F44:F48"/>
    <mergeCell ref="G44:H46"/>
    <mergeCell ref="H47:H49"/>
    <mergeCell ref="J21:K21"/>
    <mergeCell ref="K10:L10"/>
    <mergeCell ref="K12:L12"/>
    <mergeCell ref="K13:N15"/>
    <mergeCell ref="K36:N39"/>
    <mergeCell ref="B41:N41"/>
    <mergeCell ref="B213:B216"/>
    <mergeCell ref="C420:H420"/>
    <mergeCell ref="B366:B369"/>
    <mergeCell ref="B305:B308"/>
    <mergeCell ref="B309:B316"/>
    <mergeCell ref="B278:B283"/>
    <mergeCell ref="B400:B407"/>
    <mergeCell ref="B396:B399"/>
    <mergeCell ref="B370:B378"/>
    <mergeCell ref="B335:B338"/>
    <mergeCell ref="B339:B346"/>
    <mergeCell ref="B247:B251"/>
    <mergeCell ref="B274:B277"/>
    <mergeCell ref="C419:F419"/>
    <mergeCell ref="I420:K420"/>
    <mergeCell ref="P52:Q52"/>
    <mergeCell ref="J48:J49"/>
    <mergeCell ref="K44:K49"/>
    <mergeCell ref="L44:L48"/>
    <mergeCell ref="P53:Q53"/>
    <mergeCell ref="P83:Q83"/>
    <mergeCell ref="P55:Q55"/>
    <mergeCell ref="I419:K419"/>
    <mergeCell ref="B121:B124"/>
    <mergeCell ref="C31:H31"/>
    <mergeCell ref="C23:H23"/>
    <mergeCell ref="D24:H24"/>
    <mergeCell ref="D25:H25"/>
    <mergeCell ref="C26:H26"/>
    <mergeCell ref="D27:H27"/>
    <mergeCell ref="C32:H32"/>
    <mergeCell ref="C33:H33"/>
    <mergeCell ref="C35:H35"/>
    <mergeCell ref="C36:H36"/>
    <mergeCell ref="C28:H28"/>
    <mergeCell ref="C29:H29"/>
  </mergeCells>
  <phoneticPr fontId="2" type="noConversion"/>
  <conditionalFormatting sqref="J427">
    <cfRule type="expression" dxfId="1" priority="1" stopIfTrue="1">
      <formula>#VALUE!</formula>
    </cfRule>
  </conditionalFormatting>
  <conditionalFormatting sqref="I29 I35:I36 N52:N418">
    <cfRule type="cellIs" dxfId="0" priority="2" stopIfTrue="1" operator="equal">
      <formula>0</formula>
    </cfRule>
  </conditionalFormatting>
  <pageMargins left="0.78740157499999996" right="0.78740157499999996" top="0.984251969" bottom="0.7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1" max="13" man="1"/>
    <brk id="142" max="13" man="1"/>
    <brk id="172" max="13" man="1"/>
    <brk id="203" max="13" man="1"/>
    <brk id="233" max="13" man="1"/>
    <brk id="264" max="13" man="1"/>
    <brk id="295" max="13" man="1"/>
    <brk id="325" max="13" man="1"/>
    <brk id="356" max="13" man="1"/>
    <brk id="386" max="13" man="1"/>
    <brk id="4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indexed="30"/>
  </sheetPr>
  <dimension ref="A1:R65"/>
  <sheetViews>
    <sheetView showGridLines="0" zoomScaleNormal="100" zoomScaleSheetLayoutView="100" workbookViewId="0">
      <selection activeCell="F8" sqref="F8"/>
    </sheetView>
  </sheetViews>
  <sheetFormatPr baseColWidth="10" defaultRowHeight="12.5"/>
  <cols>
    <col min="1" max="1" width="4.26953125" customWidth="1"/>
    <col min="2" max="2" width="3" customWidth="1"/>
    <col min="3" max="3" width="3.26953125" customWidth="1"/>
    <col min="4" max="4" width="14" customWidth="1"/>
    <col min="5" max="5" width="19.26953125" customWidth="1"/>
    <col min="6" max="7" width="12.81640625" customWidth="1"/>
    <col min="8" max="8" width="13.54296875" customWidth="1"/>
    <col min="9" max="9" width="5.453125" customWidth="1"/>
    <col min="10" max="10" width="1" customWidth="1"/>
    <col min="12" max="12" width="88.54296875" bestFit="1" customWidth="1"/>
  </cols>
  <sheetData>
    <row r="1" spans="1:12" ht="20.149999999999999" customHeight="1">
      <c r="A1" s="1092" t="s">
        <v>173</v>
      </c>
      <c r="B1" s="1093"/>
      <c r="C1" s="1093"/>
      <c r="D1" s="1093"/>
      <c r="E1" s="1093"/>
      <c r="F1" s="763"/>
      <c r="G1" s="764" t="str">
        <f>IF(Festsetzungsbescheid!H21=0," ",Festsetzungsbescheid!H21)</f>
        <v xml:space="preserve"> </v>
      </c>
      <c r="H1" s="1090" t="s">
        <v>191</v>
      </c>
      <c r="I1" s="1091"/>
      <c r="J1" s="80"/>
    </row>
    <row r="2" spans="1:12">
      <c r="A2" s="765"/>
      <c r="B2" s="765"/>
      <c r="C2" s="765"/>
      <c r="D2" s="765"/>
      <c r="E2" s="765"/>
      <c r="F2" s="765"/>
      <c r="G2" s="765"/>
      <c r="H2" s="765"/>
      <c r="I2" s="765"/>
      <c r="J2" s="80"/>
    </row>
    <row r="3" spans="1:12" ht="4.5" customHeight="1">
      <c r="A3" s="765"/>
      <c r="B3" s="765"/>
      <c r="C3" s="765"/>
      <c r="D3" s="765"/>
      <c r="E3" s="765"/>
      <c r="F3" s="765"/>
      <c r="G3" s="765"/>
      <c r="H3" s="765"/>
      <c r="I3" s="765"/>
      <c r="J3" s="80"/>
    </row>
    <row r="4" spans="1:12" ht="15.5">
      <c r="A4" s="575" t="s">
        <v>693</v>
      </c>
      <c r="B4" s="206" t="s">
        <v>692</v>
      </c>
      <c r="C4" s="197"/>
      <c r="D4" s="197"/>
      <c r="E4" s="197"/>
      <c r="F4" s="197"/>
      <c r="G4" s="197"/>
      <c r="H4" s="80"/>
      <c r="I4" s="80"/>
      <c r="J4" s="80"/>
    </row>
    <row r="5" spans="1:12" ht="4.5" customHeight="1">
      <c r="A5" s="79"/>
      <c r="B5" s="79"/>
      <c r="C5" s="80"/>
      <c r="D5" s="80"/>
      <c r="E5" s="80"/>
      <c r="F5" s="80"/>
      <c r="G5" s="80"/>
      <c r="H5" s="80"/>
      <c r="I5" s="80"/>
      <c r="J5" s="80"/>
    </row>
    <row r="6" spans="1:12" ht="14">
      <c r="A6" s="80"/>
      <c r="B6" s="224" t="s">
        <v>121</v>
      </c>
      <c r="C6" s="224"/>
      <c r="D6" s="224"/>
      <c r="E6" s="224"/>
      <c r="F6" s="224"/>
      <c r="G6" s="80"/>
      <c r="H6" s="80"/>
      <c r="I6" s="80"/>
      <c r="J6" s="80"/>
    </row>
    <row r="7" spans="1:12" ht="4" customHeight="1">
      <c r="A7" s="80"/>
      <c r="B7" s="80"/>
      <c r="C7" s="964"/>
      <c r="D7" s="964"/>
      <c r="E7" s="964"/>
      <c r="F7" s="964"/>
      <c r="G7" s="80"/>
      <c r="H7" s="80"/>
      <c r="I7" s="80"/>
      <c r="J7" s="80"/>
    </row>
    <row r="8" spans="1:12" ht="16" customHeight="1">
      <c r="A8" s="417"/>
      <c r="B8" s="224" t="s">
        <v>188</v>
      </c>
      <c r="C8" s="1104" t="s">
        <v>648</v>
      </c>
      <c r="D8" s="1104"/>
      <c r="E8" s="1104"/>
      <c r="F8" s="777"/>
      <c r="G8" s="422" t="s">
        <v>665</v>
      </c>
      <c r="H8" s="1103"/>
      <c r="I8" s="1103"/>
      <c r="J8" s="80"/>
    </row>
    <row r="9" spans="1:12" ht="16" customHeight="1">
      <c r="A9" s="417"/>
      <c r="B9" s="241"/>
      <c r="C9" s="1104" t="s">
        <v>666</v>
      </c>
      <c r="D9" s="1104"/>
      <c r="E9" s="1104"/>
      <c r="F9" s="583" t="str">
        <f>IF(ISBLANK(F8)," ",Festsetzungsbescheid!H25)</f>
        <v xml:space="preserve"> </v>
      </c>
      <c r="G9" s="419"/>
      <c r="H9" s="81"/>
      <c r="I9" s="80"/>
      <c r="J9" s="80"/>
    </row>
    <row r="10" spans="1:12" ht="16" customHeight="1">
      <c r="A10" s="86"/>
      <c r="B10" s="438"/>
      <c r="C10" s="1106" t="s">
        <v>655</v>
      </c>
      <c r="D10" s="1106"/>
      <c r="E10" s="1106"/>
      <c r="F10" s="1106"/>
      <c r="G10" s="1106"/>
      <c r="H10" s="1095"/>
      <c r="I10" s="1096"/>
      <c r="J10" s="677"/>
      <c r="L10" t="s">
        <v>115</v>
      </c>
    </row>
    <row r="11" spans="1:12" ht="2.25" customHeight="1">
      <c r="A11" s="86"/>
      <c r="B11" s="438"/>
      <c r="C11" s="967"/>
      <c r="D11" s="967"/>
      <c r="E11" s="967"/>
      <c r="F11" s="967"/>
      <c r="G11" s="969"/>
      <c r="H11" s="766"/>
      <c r="I11" s="766"/>
      <c r="J11" s="677"/>
    </row>
    <row r="12" spans="1:12" ht="16" customHeight="1">
      <c r="A12" s="86"/>
      <c r="B12" s="224" t="s">
        <v>189</v>
      </c>
      <c r="C12" s="1106" t="s">
        <v>649</v>
      </c>
      <c r="D12" s="1106"/>
      <c r="E12" s="1106"/>
      <c r="F12" s="1106"/>
      <c r="G12" s="969"/>
      <c r="H12" s="766"/>
      <c r="I12" s="766"/>
      <c r="J12" s="677"/>
    </row>
    <row r="13" spans="1:12" ht="16" customHeight="1">
      <c r="A13" s="86"/>
      <c r="B13" s="86"/>
      <c r="C13" s="1107" t="s">
        <v>656</v>
      </c>
      <c r="D13" s="1107"/>
      <c r="E13" s="1107"/>
      <c r="F13" s="1107"/>
      <c r="G13" s="1107"/>
      <c r="H13" s="1095"/>
      <c r="I13" s="1096"/>
      <c r="J13" s="80"/>
    </row>
    <row r="14" spans="1:12" ht="16" customHeight="1">
      <c r="A14" s="80"/>
      <c r="B14" s="80"/>
      <c r="C14" s="80"/>
      <c r="D14" s="87"/>
      <c r="E14" s="88" t="s">
        <v>30</v>
      </c>
      <c r="F14" s="88"/>
      <c r="G14" s="89" t="s">
        <v>34</v>
      </c>
      <c r="H14" s="1099" t="str">
        <f>IF(Festsetzungsbescheid!H33=" "," ",IF(SUM(H10,H13)&gt;0,SUM(H10,H13),"0,00 €"))</f>
        <v xml:space="preserve"> </v>
      </c>
      <c r="I14" s="1100"/>
      <c r="J14" s="80"/>
    </row>
    <row r="15" spans="1:12" ht="4.5" customHeight="1">
      <c r="A15" s="80"/>
      <c r="B15" s="80"/>
      <c r="C15" s="80"/>
      <c r="D15" s="87"/>
      <c r="E15" s="88"/>
      <c r="F15" s="88"/>
      <c r="G15" s="87"/>
      <c r="H15" s="767"/>
      <c r="I15" s="96"/>
      <c r="J15" s="80"/>
    </row>
    <row r="16" spans="1:12" ht="15.5">
      <c r="A16" s="575" t="s">
        <v>691</v>
      </c>
      <c r="B16" s="206" t="s">
        <v>690</v>
      </c>
      <c r="C16" s="197"/>
      <c r="D16" s="197"/>
      <c r="E16" s="197"/>
      <c r="F16" s="197"/>
      <c r="G16" s="80"/>
      <c r="H16" s="80"/>
      <c r="I16" s="80"/>
      <c r="J16" s="80"/>
    </row>
    <row r="17" spans="1:11" ht="4" customHeight="1">
      <c r="A17" s="79"/>
      <c r="B17" s="79"/>
      <c r="C17" s="80"/>
      <c r="D17" s="80"/>
      <c r="E17" s="80"/>
      <c r="F17" s="80"/>
      <c r="G17" s="80"/>
      <c r="H17" s="80"/>
      <c r="I17" s="80"/>
      <c r="J17" s="80"/>
    </row>
    <row r="18" spans="1:11" ht="14">
      <c r="A18" s="80"/>
      <c r="B18" s="224" t="s">
        <v>122</v>
      </c>
      <c r="C18" s="224"/>
      <c r="D18" s="224"/>
      <c r="E18" s="224"/>
      <c r="F18" s="224"/>
      <c r="G18" s="224"/>
      <c r="H18" s="81"/>
      <c r="I18" s="80"/>
      <c r="J18" s="80"/>
    </row>
    <row r="19" spans="1:11" ht="2.25" customHeight="1">
      <c r="A19" s="80"/>
      <c r="B19" s="80"/>
      <c r="C19" s="964"/>
      <c r="D19" s="964"/>
      <c r="E19" s="964"/>
      <c r="F19" s="964"/>
      <c r="G19" s="964"/>
      <c r="H19" s="81"/>
      <c r="I19" s="80"/>
      <c r="J19" s="80"/>
    </row>
    <row r="20" spans="1:11" ht="14.25" customHeight="1">
      <c r="A20" s="417"/>
      <c r="B20" s="224" t="s">
        <v>188</v>
      </c>
      <c r="C20" s="1110" t="s">
        <v>650</v>
      </c>
      <c r="D20" s="1110"/>
      <c r="E20" s="1110"/>
      <c r="F20" s="1110"/>
      <c r="G20" s="1110"/>
      <c r="H20" s="81"/>
      <c r="I20" s="80"/>
      <c r="J20" s="80"/>
    </row>
    <row r="21" spans="1:11" ht="16" customHeight="1">
      <c r="A21" s="86"/>
      <c r="B21" s="438"/>
      <c r="C21" s="1105" t="s">
        <v>651</v>
      </c>
      <c r="D21" s="1105"/>
      <c r="E21" s="1105"/>
      <c r="F21" s="1105"/>
      <c r="G21" s="1105"/>
      <c r="H21" s="1095"/>
      <c r="I21" s="1096"/>
      <c r="J21" s="80"/>
    </row>
    <row r="22" spans="1:11" ht="4" customHeight="1">
      <c r="A22" s="86"/>
      <c r="B22" s="438"/>
      <c r="C22" s="966"/>
      <c r="D22" s="966"/>
      <c r="E22" s="966"/>
      <c r="F22" s="966"/>
      <c r="G22" s="966"/>
      <c r="H22" s="766"/>
      <c r="I22" s="766"/>
      <c r="J22" s="80"/>
    </row>
    <row r="23" spans="1:11" ht="14.25" customHeight="1">
      <c r="A23" s="417"/>
      <c r="B23" s="224" t="s">
        <v>189</v>
      </c>
      <c r="C23" s="1113" t="s">
        <v>652</v>
      </c>
      <c r="D23" s="1113"/>
      <c r="E23" s="1113"/>
      <c r="F23" s="1113"/>
      <c r="G23" s="1113"/>
      <c r="H23" s="768"/>
      <c r="I23" s="769"/>
      <c r="J23" s="80"/>
    </row>
    <row r="24" spans="1:11" ht="16" customHeight="1">
      <c r="A24" s="86"/>
      <c r="B24" s="86"/>
      <c r="C24" s="1105" t="s">
        <v>653</v>
      </c>
      <c r="D24" s="1105"/>
      <c r="E24" s="1105"/>
      <c r="F24" s="1105"/>
      <c r="G24" s="1105"/>
      <c r="H24" s="1101" t="str">
        <f>IF(H37&gt;0,H37," ")</f>
        <v xml:space="preserve"> </v>
      </c>
      <c r="I24" s="1102"/>
      <c r="J24" s="677"/>
    </row>
    <row r="25" spans="1:11" ht="16" customHeight="1">
      <c r="A25" s="80"/>
      <c r="B25" s="80"/>
      <c r="C25" s="80"/>
      <c r="D25" s="87"/>
      <c r="E25" s="91" t="s">
        <v>30</v>
      </c>
      <c r="F25" s="91"/>
      <c r="G25" s="89" t="s">
        <v>34</v>
      </c>
      <c r="H25" s="1099" t="str">
        <f>IF(Festsetzungsbescheid!H33=" "," ",IF(SUM(H21,H24)&gt;0,SUM(H21,H24),"0,00 €"))</f>
        <v xml:space="preserve"> </v>
      </c>
      <c r="I25" s="1100"/>
      <c r="J25" s="80"/>
    </row>
    <row r="26" spans="1:11" ht="5.25" customHeight="1">
      <c r="A26" s="80"/>
      <c r="B26" s="80"/>
      <c r="C26" s="80"/>
      <c r="D26" s="87"/>
      <c r="E26" s="91"/>
      <c r="F26" s="91"/>
      <c r="G26" s="87"/>
      <c r="H26" s="767"/>
      <c r="I26" s="770"/>
      <c r="J26" s="80"/>
    </row>
    <row r="27" spans="1:11" ht="15.5">
      <c r="A27" s="576" t="s">
        <v>689</v>
      </c>
      <c r="B27" s="998" t="s">
        <v>688</v>
      </c>
      <c r="C27" s="92"/>
      <c r="D27" s="92"/>
      <c r="E27" s="80"/>
      <c r="F27" s="80"/>
      <c r="G27" s="80"/>
      <c r="H27" s="80"/>
      <c r="I27" s="80"/>
      <c r="J27" s="80"/>
    </row>
    <row r="28" spans="1:11" ht="3.75" customHeight="1">
      <c r="A28" s="79"/>
      <c r="B28" s="79"/>
      <c r="C28" s="92"/>
      <c r="D28" s="92"/>
      <c r="E28" s="80"/>
      <c r="F28" s="80"/>
      <c r="G28" s="80"/>
      <c r="H28" s="80"/>
      <c r="I28" s="80"/>
      <c r="J28" s="80"/>
    </row>
    <row r="29" spans="1:11" ht="14">
      <c r="A29" s="80"/>
      <c r="B29" s="81" t="s">
        <v>123</v>
      </c>
      <c r="C29" s="81"/>
      <c r="D29" s="80"/>
      <c r="E29" s="80"/>
      <c r="F29" s="80"/>
      <c r="G29" s="81"/>
      <c r="H29" s="81"/>
      <c r="I29" s="80"/>
      <c r="J29" s="83"/>
      <c r="K29" s="15"/>
    </row>
    <row r="30" spans="1:11" ht="8.15" customHeight="1" thickBot="1">
      <c r="A30" s="80"/>
      <c r="B30" s="80"/>
      <c r="C30" s="81"/>
      <c r="D30" s="80"/>
      <c r="E30" s="80"/>
      <c r="F30" s="80"/>
      <c r="G30" s="81"/>
      <c r="H30" s="81"/>
      <c r="I30" s="80"/>
      <c r="J30" s="83"/>
      <c r="K30" s="15"/>
    </row>
    <row r="31" spans="1:11" ht="16" customHeight="1" thickBot="1">
      <c r="A31" s="80"/>
      <c r="B31" s="80"/>
      <c r="C31" s="224" t="s">
        <v>188</v>
      </c>
      <c r="D31" s="224" t="s">
        <v>151</v>
      </c>
      <c r="E31" s="224"/>
      <c r="F31" s="224"/>
      <c r="G31" s="1029" t="s">
        <v>77</v>
      </c>
      <c r="H31" s="1097" t="str">
        <f>IF(AND(Festsetzungsbescheid!C46=" ",H14=" ",H25=" ")," ",IF((Festsetzungsbescheid!C46+H25-H14)&gt;0,(Festsetzungsbescheid!C46+H25-H14),"0,00 €"))</f>
        <v xml:space="preserve"> </v>
      </c>
      <c r="I31" s="1098"/>
      <c r="J31" s="83"/>
      <c r="K31" s="15"/>
    </row>
    <row r="32" spans="1:11" ht="8.15" customHeight="1" thickBot="1">
      <c r="A32" s="80"/>
      <c r="B32" s="80"/>
      <c r="C32" s="80"/>
      <c r="D32" s="80"/>
      <c r="E32" s="81"/>
      <c r="F32" s="81"/>
      <c r="G32" s="83"/>
      <c r="H32" s="83"/>
      <c r="I32" s="80"/>
      <c r="J32" s="83"/>
      <c r="K32" s="15"/>
    </row>
    <row r="33" spans="1:18" ht="16" customHeight="1" thickBot="1">
      <c r="A33" s="80"/>
      <c r="B33" s="80"/>
      <c r="C33" s="224" t="s">
        <v>189</v>
      </c>
      <c r="D33" s="224" t="s">
        <v>152</v>
      </c>
      <c r="E33" s="224"/>
      <c r="F33" s="224"/>
      <c r="G33" s="1029" t="s">
        <v>77</v>
      </c>
      <c r="H33" s="1111" t="str">
        <f>IF(AND(Festsetzungsbescheid!C46=" ",H14=" ",H25=" ")," ",IF((Festsetzungsbescheid!C46+H25-H14)&lt;0,(Festsetzungsbescheid!C46+H25-H14)*(-1),"0,00 €"))</f>
        <v xml:space="preserve"> </v>
      </c>
      <c r="I33" s="1112"/>
      <c r="J33" s="1042"/>
      <c r="K33" s="15"/>
      <c r="R33" s="5" t="s">
        <v>35</v>
      </c>
    </row>
    <row r="34" spans="1:18" ht="6.75" customHeight="1">
      <c r="A34" s="80"/>
      <c r="B34" s="80"/>
      <c r="C34" s="80"/>
      <c r="D34" s="94"/>
      <c r="E34" s="93"/>
      <c r="F34" s="93"/>
      <c r="G34" s="93"/>
      <c r="H34" s="93"/>
      <c r="I34" s="93"/>
      <c r="J34" s="93"/>
      <c r="K34" s="15"/>
    </row>
    <row r="35" spans="1:18" ht="15.5">
      <c r="A35" s="998" t="s">
        <v>687</v>
      </c>
      <c r="B35" s="998" t="s">
        <v>686</v>
      </c>
      <c r="C35" s="80"/>
      <c r="D35" s="80"/>
      <c r="E35" s="83"/>
      <c r="F35" s="83"/>
      <c r="G35" s="83"/>
      <c r="H35" s="83"/>
      <c r="I35" s="83"/>
      <c r="J35" s="83"/>
      <c r="K35" s="15"/>
    </row>
    <row r="36" spans="1:18" ht="3.75" customHeight="1">
      <c r="A36" s="80"/>
      <c r="B36" s="80"/>
      <c r="C36" s="80"/>
      <c r="D36" s="80"/>
      <c r="E36" s="80"/>
      <c r="F36" s="80"/>
      <c r="G36" s="81"/>
      <c r="H36" s="81"/>
      <c r="I36" s="83"/>
      <c r="J36" s="83"/>
      <c r="K36" s="15"/>
    </row>
    <row r="37" spans="1:18" ht="16" customHeight="1">
      <c r="A37" s="81"/>
      <c r="B37" s="224" t="s">
        <v>694</v>
      </c>
      <c r="C37" s="224"/>
      <c r="D37" s="224"/>
      <c r="E37" s="224"/>
      <c r="F37" s="224"/>
      <c r="G37" s="224"/>
      <c r="H37" s="1108"/>
      <c r="I37" s="1109"/>
      <c r="J37" s="83"/>
      <c r="K37" s="15"/>
    </row>
    <row r="38" spans="1:18" ht="16.5" customHeight="1">
      <c r="A38" s="80"/>
      <c r="B38" s="224" t="s">
        <v>701</v>
      </c>
      <c r="C38" s="224"/>
      <c r="D38" s="148"/>
      <c r="E38" s="771"/>
      <c r="F38" s="772"/>
      <c r="G38" s="772"/>
      <c r="H38" s="772"/>
      <c r="I38" s="772"/>
      <c r="J38" s="80"/>
    </row>
    <row r="39" spans="1:18" ht="4" customHeight="1">
      <c r="A39" s="80"/>
      <c r="B39" s="224"/>
      <c r="C39" s="224"/>
      <c r="D39" s="148"/>
      <c r="E39" s="771"/>
      <c r="F39" s="772"/>
      <c r="G39" s="772"/>
      <c r="H39" s="772"/>
      <c r="I39" s="772"/>
      <c r="J39" s="80"/>
    </row>
    <row r="40" spans="1:18" ht="15" customHeight="1">
      <c r="A40" s="80"/>
      <c r="B40" s="746"/>
      <c r="C40" s="773" t="s">
        <v>696</v>
      </c>
      <c r="D40" s="152"/>
      <c r="E40" s="152"/>
      <c r="F40" s="152"/>
      <c r="G40" s="152"/>
      <c r="H40" s="152"/>
      <c r="I40" s="152"/>
      <c r="J40" s="80"/>
    </row>
    <row r="41" spans="1:18" ht="4" customHeight="1">
      <c r="A41" s="80"/>
      <c r="B41" s="114"/>
      <c r="C41" s="773"/>
      <c r="D41" s="774"/>
      <c r="E41" s="774"/>
      <c r="F41" s="774"/>
      <c r="G41" s="774"/>
      <c r="H41" s="774"/>
      <c r="I41" s="774"/>
      <c r="J41" s="80"/>
    </row>
    <row r="42" spans="1:18" ht="15" customHeight="1">
      <c r="A42" s="80"/>
      <c r="B42" s="746"/>
      <c r="C42" s="774" t="s">
        <v>697</v>
      </c>
      <c r="D42" s="649"/>
      <c r="E42" s="152"/>
      <c r="F42" s="439"/>
      <c r="G42" s="773" t="s">
        <v>698</v>
      </c>
      <c r="H42" s="152"/>
      <c r="I42" s="152"/>
      <c r="J42" s="80"/>
    </row>
    <row r="43" spans="1:18" ht="4" customHeight="1">
      <c r="A43" s="80"/>
      <c r="B43" s="114"/>
      <c r="C43" s="152"/>
      <c r="D43" s="152"/>
      <c r="E43" s="152"/>
      <c r="F43" s="775"/>
      <c r="G43" s="649"/>
      <c r="H43" s="152"/>
      <c r="I43" s="152"/>
      <c r="J43" s="80"/>
    </row>
    <row r="44" spans="1:18" ht="15" customHeight="1">
      <c r="A44" s="80"/>
      <c r="B44" s="746"/>
      <c r="C44" s="773" t="s">
        <v>699</v>
      </c>
      <c r="D44" s="152"/>
      <c r="E44" s="152"/>
      <c r="F44" s="775"/>
      <c r="G44" s="649"/>
      <c r="H44" s="152"/>
      <c r="I44" s="152"/>
      <c r="J44" s="80"/>
    </row>
    <row r="45" spans="1:18" ht="12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</row>
    <row r="46" spans="1:18" ht="15.5">
      <c r="A46" s="998" t="s">
        <v>685</v>
      </c>
      <c r="B46" s="998" t="s">
        <v>684</v>
      </c>
      <c r="C46" s="80"/>
      <c r="D46" s="80"/>
      <c r="E46" s="80"/>
      <c r="F46" s="80"/>
      <c r="G46" s="80"/>
      <c r="H46" s="80"/>
      <c r="I46" s="80"/>
      <c r="J46" s="80"/>
    </row>
    <row r="47" spans="1:18" ht="6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18" ht="15" customHeight="1">
      <c r="A48" s="80"/>
      <c r="B48" s="746"/>
      <c r="C48" s="1089" t="s">
        <v>700</v>
      </c>
      <c r="D48" s="1089"/>
      <c r="E48" s="1089"/>
      <c r="F48" s="1089"/>
      <c r="G48" s="1089"/>
      <c r="H48" s="1089"/>
      <c r="I48" s="1089"/>
      <c r="J48" s="80"/>
      <c r="K48" s="14"/>
    </row>
    <row r="49" spans="1:13" ht="15" customHeight="1">
      <c r="A49" s="80"/>
      <c r="B49" s="80"/>
      <c r="C49" s="1089" t="s">
        <v>678</v>
      </c>
      <c r="D49" s="1089"/>
      <c r="E49" s="1089"/>
      <c r="F49" s="1089"/>
      <c r="G49" s="1089"/>
      <c r="H49" s="1089"/>
      <c r="I49" s="1089"/>
      <c r="J49" s="80"/>
      <c r="K49" s="14"/>
    </row>
    <row r="50" spans="1:13" ht="15" customHeight="1">
      <c r="A50" s="80"/>
      <c r="B50" s="80"/>
      <c r="C50" s="1089" t="s">
        <v>677</v>
      </c>
      <c r="D50" s="1089"/>
      <c r="E50" s="1089"/>
      <c r="F50" s="1089"/>
      <c r="G50" s="778"/>
      <c r="H50" s="963" t="s">
        <v>676</v>
      </c>
      <c r="I50" s="963"/>
      <c r="J50" s="80"/>
      <c r="K50" s="14"/>
    </row>
    <row r="51" spans="1:13" ht="15" customHeight="1">
      <c r="A51" s="80"/>
      <c r="B51" s="80"/>
      <c r="C51" s="1089" t="s">
        <v>165</v>
      </c>
      <c r="D51" s="1089"/>
      <c r="E51" s="1089"/>
      <c r="F51" s="1089"/>
      <c r="G51" s="1089"/>
      <c r="H51" s="1094"/>
      <c r="I51" s="1094"/>
      <c r="J51" s="80"/>
      <c r="K51" s="14"/>
      <c r="L51" s="5"/>
      <c r="M51" s="5"/>
    </row>
    <row r="52" spans="1:13" ht="15" customHeight="1">
      <c r="A52" s="80"/>
      <c r="B52" s="80"/>
      <c r="C52" s="1110" t="s">
        <v>654</v>
      </c>
      <c r="D52" s="1110"/>
      <c r="E52" s="1110"/>
      <c r="F52" s="1110"/>
      <c r="G52" s="1114"/>
      <c r="H52" s="1114"/>
      <c r="I52" s="1114"/>
      <c r="J52" s="80"/>
      <c r="K52" s="14"/>
      <c r="L52" s="5"/>
      <c r="M52" s="5"/>
    </row>
    <row r="53" spans="1:13" ht="15" customHeight="1">
      <c r="A53" s="80"/>
      <c r="B53" s="80"/>
      <c r="C53" s="421" t="s">
        <v>659</v>
      </c>
      <c r="D53" s="964"/>
      <c r="E53" s="964"/>
      <c r="F53" s="421"/>
      <c r="G53" s="1115"/>
      <c r="H53" s="1115"/>
      <c r="I53" s="1115"/>
      <c r="J53" s="80"/>
      <c r="K53" s="14"/>
      <c r="L53" s="5"/>
      <c r="M53" s="5"/>
    </row>
    <row r="54" spans="1:13" ht="15" customHeight="1">
      <c r="A54" s="80"/>
      <c r="B54" s="80"/>
      <c r="C54" s="224"/>
      <c r="D54" s="421" t="s">
        <v>695</v>
      </c>
      <c r="E54" s="224" t="s">
        <v>998</v>
      </c>
      <c r="F54" s="224"/>
      <c r="G54" s="965"/>
      <c r="H54" s="965"/>
      <c r="I54" s="965"/>
      <c r="J54" s="80"/>
      <c r="K54" s="14"/>
      <c r="L54" s="5"/>
      <c r="M54" s="5"/>
    </row>
    <row r="55" spans="1:13" ht="15" customHeight="1">
      <c r="A55" s="80"/>
      <c r="B55" s="80"/>
      <c r="C55" s="224"/>
      <c r="D55" s="421" t="s">
        <v>150</v>
      </c>
      <c r="E55" s="964" t="s">
        <v>664</v>
      </c>
      <c r="F55" s="964"/>
      <c r="G55" s="965"/>
      <c r="H55" s="965"/>
      <c r="I55" s="965"/>
      <c r="J55" s="80"/>
      <c r="K55" s="14"/>
      <c r="L55" s="5"/>
      <c r="M55" s="5"/>
    </row>
    <row r="56" spans="1:13" ht="15" customHeight="1">
      <c r="A56" s="80"/>
      <c r="B56" s="80"/>
      <c r="C56" s="224"/>
      <c r="D56" s="421" t="s">
        <v>660</v>
      </c>
      <c r="E56" s="420" t="s">
        <v>661</v>
      </c>
      <c r="F56" s="219" t="s">
        <v>662</v>
      </c>
      <c r="G56" s="1117" t="s">
        <v>663</v>
      </c>
      <c r="H56" s="1117"/>
      <c r="I56" s="1117"/>
      <c r="J56" s="80"/>
      <c r="K56" s="14"/>
      <c r="L56" s="5"/>
      <c r="M56" s="5"/>
    </row>
    <row r="57" spans="1:13" ht="9.75" customHeight="1">
      <c r="A57" s="80"/>
      <c r="B57" s="80"/>
      <c r="C57" s="82"/>
      <c r="D57" s="82"/>
      <c r="E57" s="82"/>
      <c r="F57" s="82"/>
      <c r="G57" s="83"/>
      <c r="H57" s="83"/>
      <c r="I57" s="83"/>
      <c r="J57" s="90"/>
      <c r="K57" s="14"/>
      <c r="L57" s="2"/>
    </row>
    <row r="58" spans="1:13" ht="15" customHeight="1">
      <c r="A58" s="80"/>
      <c r="B58" s="746"/>
      <c r="C58" s="1088" t="s">
        <v>190</v>
      </c>
      <c r="D58" s="1089"/>
      <c r="E58" s="1089"/>
      <c r="F58" s="1089"/>
      <c r="G58" s="1089"/>
      <c r="H58" s="1084"/>
      <c r="I58" s="1084"/>
      <c r="J58" s="90"/>
      <c r="K58" s="14"/>
      <c r="L58" s="2"/>
    </row>
    <row r="59" spans="1:13" ht="15" customHeight="1">
      <c r="A59" s="80"/>
      <c r="B59" s="80"/>
      <c r="C59" s="1116" t="s">
        <v>116</v>
      </c>
      <c r="D59" s="1116"/>
      <c r="E59" s="1085"/>
      <c r="F59" s="1086"/>
      <c r="G59" s="1086"/>
      <c r="H59" s="1086"/>
      <c r="I59" s="1086"/>
      <c r="J59" s="90"/>
      <c r="K59" s="14"/>
      <c r="L59" s="2"/>
    </row>
    <row r="60" spans="1:13" ht="16.5" customHeight="1">
      <c r="A60" s="80"/>
      <c r="B60" s="80"/>
      <c r="C60" s="1087" t="s">
        <v>149</v>
      </c>
      <c r="D60" s="1087"/>
      <c r="E60" s="1087"/>
      <c r="F60" s="83"/>
      <c r="G60" s="84"/>
      <c r="H60" s="85"/>
      <c r="I60" s="85"/>
      <c r="J60" s="90"/>
      <c r="K60" s="14"/>
      <c r="L60" s="2"/>
    </row>
    <row r="61" spans="1:13" ht="15" customHeight="1">
      <c r="A61" s="80"/>
      <c r="B61" s="80"/>
      <c r="C61" s="152"/>
      <c r="D61" s="416" t="s">
        <v>150</v>
      </c>
      <c r="E61" s="1085"/>
      <c r="F61" s="1086"/>
      <c r="G61" s="1086"/>
      <c r="H61" s="1086"/>
      <c r="I61" s="1086"/>
      <c r="J61" s="90"/>
      <c r="K61" s="14"/>
      <c r="L61" s="2"/>
    </row>
    <row r="62" spans="1:13" s="36" customFormat="1" ht="5.25" customHeight="1">
      <c r="A62" s="970"/>
      <c r="B62" s="970"/>
      <c r="C62" s="416"/>
      <c r="D62" s="416"/>
      <c r="E62" s="774"/>
      <c r="F62" s="774"/>
      <c r="G62" s="774"/>
      <c r="H62" s="774"/>
      <c r="I62" s="774"/>
      <c r="J62" s="1043"/>
      <c r="K62" s="35"/>
      <c r="L62" s="418"/>
    </row>
    <row r="63" spans="1:13" ht="14">
      <c r="A63" s="80"/>
      <c r="B63" s="80"/>
      <c r="C63" s="152"/>
      <c r="D63" s="440" t="s">
        <v>660</v>
      </c>
      <c r="E63" s="971"/>
      <c r="F63" s="776" t="s">
        <v>662</v>
      </c>
      <c r="G63" s="1086"/>
      <c r="H63" s="1086"/>
      <c r="I63" s="1086"/>
      <c r="J63" s="114"/>
      <c r="K63" s="14"/>
      <c r="L63" s="2"/>
    </row>
    <row r="64" spans="1:13" ht="7.5" customHeight="1">
      <c r="C64" s="74"/>
      <c r="D64" s="74"/>
      <c r="E64" s="74"/>
      <c r="F64" s="74"/>
      <c r="G64" s="19"/>
      <c r="H64" s="1083"/>
      <c r="I64" s="1083"/>
    </row>
    <row r="65" spans="12:12" ht="14">
      <c r="L65" s="2"/>
    </row>
  </sheetData>
  <sheetProtection algorithmName="SHA-512" hashValue="AiJKZ/sDbchU5KwZHTq3ctqzn4kMJZWbxZcd5o4O2P4u3Z5AFbkZoHx5+699GtHn7kEoB+iMTeuODame0+hZdQ==" saltValue="D8oFJnj9VgJRiZDrTJ3afA==" spinCount="100000" sheet="1" objects="1" scenarios="1"/>
  <mergeCells count="38">
    <mergeCell ref="C49:I49"/>
    <mergeCell ref="G52:I52"/>
    <mergeCell ref="G53:I53"/>
    <mergeCell ref="C59:D59"/>
    <mergeCell ref="C51:G51"/>
    <mergeCell ref="C50:F50"/>
    <mergeCell ref="C52:F52"/>
    <mergeCell ref="G56:I56"/>
    <mergeCell ref="C24:G24"/>
    <mergeCell ref="C20:G20"/>
    <mergeCell ref="H33:I33"/>
    <mergeCell ref="C23:G23"/>
    <mergeCell ref="H10:I10"/>
    <mergeCell ref="H13:I13"/>
    <mergeCell ref="C12:F12"/>
    <mergeCell ref="H1:I1"/>
    <mergeCell ref="A1:E1"/>
    <mergeCell ref="H51:I51"/>
    <mergeCell ref="H21:I21"/>
    <mergeCell ref="H31:I31"/>
    <mergeCell ref="H25:I25"/>
    <mergeCell ref="H24:I24"/>
    <mergeCell ref="H8:I8"/>
    <mergeCell ref="C9:E9"/>
    <mergeCell ref="C21:G21"/>
    <mergeCell ref="C10:G10"/>
    <mergeCell ref="C13:G13"/>
    <mergeCell ref="C48:I48"/>
    <mergeCell ref="C8:E8"/>
    <mergeCell ref="H37:I37"/>
    <mergeCell ref="H14:I14"/>
    <mergeCell ref="H64:I64"/>
    <mergeCell ref="H58:I58"/>
    <mergeCell ref="E59:I59"/>
    <mergeCell ref="E61:I61"/>
    <mergeCell ref="C60:E60"/>
    <mergeCell ref="C58:G58"/>
    <mergeCell ref="G63:I63"/>
  </mergeCells>
  <phoneticPr fontId="2" type="noConversion"/>
  <pageMargins left="0.78740157480314965" right="0.39370078740157483" top="0.59055118110236227" bottom="0.43307086614173229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indexed="30"/>
  </sheetPr>
  <dimension ref="A1:M567"/>
  <sheetViews>
    <sheetView showGridLines="0" view="pageBreakPreview" zoomScaleNormal="100" zoomScaleSheetLayoutView="100" workbookViewId="0">
      <selection activeCell="B42" sqref="B42"/>
    </sheetView>
  </sheetViews>
  <sheetFormatPr baseColWidth="10" defaultRowHeight="12.5"/>
  <cols>
    <col min="1" max="1" width="4.7265625" customWidth="1"/>
    <col min="2" max="3" width="6.453125" customWidth="1"/>
    <col min="4" max="4" width="30.26953125" customWidth="1"/>
    <col min="5" max="5" width="14.1796875" customWidth="1"/>
    <col min="6" max="6" width="15.81640625" customWidth="1"/>
    <col min="7" max="7" width="6.26953125" customWidth="1"/>
  </cols>
  <sheetData>
    <row r="1" spans="1:13" ht="20.149999999999999" customHeight="1">
      <c r="A1" s="1121" t="s">
        <v>173</v>
      </c>
      <c r="B1" s="1122"/>
      <c r="C1" s="1122"/>
      <c r="D1" s="1122"/>
      <c r="E1" s="226" t="str">
        <f>IF(Festsetzungsbescheid!H21=0," ",Festsetzungsbescheid!H21)</f>
        <v xml:space="preserve"> </v>
      </c>
      <c r="F1" s="1119" t="s">
        <v>192</v>
      </c>
      <c r="G1" s="1120"/>
    </row>
    <row r="2" spans="1:13" ht="13">
      <c r="A2" s="44"/>
      <c r="B2" s="44"/>
      <c r="C2" s="44"/>
      <c r="D2" s="44"/>
      <c r="E2" s="44"/>
      <c r="F2" s="44"/>
      <c r="G2" s="44"/>
    </row>
    <row r="3" spans="1:13" ht="13">
      <c r="A3" s="44"/>
      <c r="B3" s="44"/>
      <c r="C3" s="44"/>
      <c r="D3" s="44"/>
      <c r="E3" s="44"/>
      <c r="F3" s="44"/>
      <c r="G3" s="44"/>
    </row>
    <row r="4" spans="1:13" s="15" customFormat="1" ht="15.5">
      <c r="A4" s="7" t="s">
        <v>104</v>
      </c>
      <c r="B4" s="558"/>
      <c r="C4" s="24"/>
      <c r="D4" s="24"/>
      <c r="E4" s="24"/>
      <c r="F4" s="24"/>
      <c r="G4" s="24"/>
    </row>
    <row r="5" spans="1:13" s="15" customFormat="1" ht="9" customHeight="1">
      <c r="A5" s="1"/>
      <c r="C5" s="24"/>
      <c r="D5" s="24"/>
      <c r="E5" s="24"/>
      <c r="F5" s="24"/>
      <c r="G5" s="24"/>
    </row>
    <row r="6" spans="1:13" s="15" customFormat="1" ht="14">
      <c r="B6" s="23" t="s">
        <v>131</v>
      </c>
      <c r="C6" s="25"/>
      <c r="D6" s="24"/>
      <c r="E6" s="24"/>
      <c r="F6" s="24"/>
      <c r="G6" s="24"/>
    </row>
    <row r="7" spans="1:13" s="15" customFormat="1" ht="14">
      <c r="A7" s="1"/>
      <c r="B7" s="6"/>
      <c r="C7" s="1"/>
    </row>
    <row r="8" spans="1:13" s="15" customFormat="1" ht="14">
      <c r="A8" s="1"/>
    </row>
    <row r="9" spans="1:13" s="15" customFormat="1" ht="15.5">
      <c r="A9" s="7" t="s">
        <v>105</v>
      </c>
      <c r="B9" s="558"/>
      <c r="H9" s="2"/>
    </row>
    <row r="10" spans="1:13" s="15" customFormat="1" ht="6" customHeight="1">
      <c r="A10" s="7"/>
      <c r="B10" s="558"/>
      <c r="H10" s="2"/>
    </row>
    <row r="11" spans="1:13" s="15" customFormat="1" ht="15.5">
      <c r="A11" s="7" t="s">
        <v>79</v>
      </c>
      <c r="B11" s="558"/>
      <c r="D11" s="6"/>
      <c r="E11" s="6"/>
      <c r="F11" s="6"/>
      <c r="K11" s="6"/>
      <c r="M11" s="2"/>
    </row>
    <row r="12" spans="1:13" s="15" customFormat="1" ht="6" customHeight="1">
      <c r="D12" s="6"/>
      <c r="E12" s="6"/>
      <c r="F12" s="6"/>
      <c r="K12" s="6"/>
      <c r="M12" s="2"/>
    </row>
    <row r="13" spans="1:13" s="15" customFormat="1" ht="14.25" customHeight="1">
      <c r="A13" s="26"/>
      <c r="B13" s="6" t="s">
        <v>36</v>
      </c>
      <c r="D13" s="18"/>
      <c r="E13" s="18"/>
      <c r="F13" s="30"/>
      <c r="G13" s="20"/>
    </row>
    <row r="14" spans="1:13" s="15" customFormat="1" ht="9" customHeight="1">
      <c r="A14" s="26"/>
      <c r="B14" s="6"/>
      <c r="D14" s="18"/>
      <c r="E14" s="18"/>
      <c r="F14" s="30"/>
      <c r="G14" s="20"/>
    </row>
    <row r="15" spans="1:13" s="15" customFormat="1" ht="27" customHeight="1">
      <c r="A15" s="26"/>
      <c r="B15" s="1123" t="s">
        <v>657</v>
      </c>
      <c r="C15" s="1124"/>
      <c r="D15" s="1124"/>
      <c r="E15" s="1124"/>
      <c r="F15" s="1124"/>
      <c r="G15" s="1124"/>
    </row>
    <row r="16" spans="1:13" s="15" customFormat="1" ht="9" customHeight="1">
      <c r="A16" s="26"/>
      <c r="B16" s="6"/>
      <c r="D16" s="18"/>
      <c r="E16" s="18"/>
      <c r="F16" s="27"/>
      <c r="G16" s="13"/>
    </row>
    <row r="17" spans="1:7" s="15" customFormat="1" ht="14.25" customHeight="1">
      <c r="A17" s="26"/>
      <c r="B17" s="6" t="s">
        <v>702</v>
      </c>
      <c r="D17" s="18"/>
      <c r="E17" s="18"/>
      <c r="F17" s="27"/>
      <c r="G17" s="13"/>
    </row>
    <row r="18" spans="1:7" s="15" customFormat="1" ht="14.25" customHeight="1">
      <c r="A18" s="26"/>
      <c r="B18" s="6" t="s">
        <v>704</v>
      </c>
      <c r="D18" s="18"/>
      <c r="E18" s="18"/>
      <c r="F18" s="27"/>
      <c r="G18" s="13"/>
    </row>
    <row r="19" spans="1:7" s="15" customFormat="1" ht="14.25" customHeight="1">
      <c r="A19" s="26"/>
      <c r="B19" s="6" t="s">
        <v>703</v>
      </c>
      <c r="D19" s="18"/>
      <c r="E19" s="18"/>
      <c r="F19" s="27"/>
      <c r="G19" s="13"/>
    </row>
    <row r="20" spans="1:7" s="15" customFormat="1" ht="14.25" customHeight="1">
      <c r="A20" s="26"/>
      <c r="B20" s="436"/>
      <c r="D20" s="18"/>
      <c r="E20" s="18"/>
      <c r="F20" s="27"/>
      <c r="G20" s="13"/>
    </row>
    <row r="21" spans="1:7" s="15" customFormat="1" ht="14.25" customHeight="1">
      <c r="A21" s="26"/>
      <c r="B21" s="1124" t="s">
        <v>78</v>
      </c>
      <c r="C21" s="1124"/>
      <c r="D21" s="1124"/>
      <c r="E21" s="1124"/>
      <c r="F21" s="1124"/>
      <c r="G21" s="1124"/>
    </row>
    <row r="22" spans="1:7" s="15" customFormat="1" ht="15" customHeight="1">
      <c r="B22" s="1124" t="s">
        <v>658</v>
      </c>
      <c r="C22" s="1124"/>
      <c r="D22" s="1124"/>
      <c r="E22" s="1124"/>
      <c r="F22" s="1124"/>
      <c r="G22" s="1124"/>
    </row>
    <row r="23" spans="1:7" s="15" customFormat="1" ht="15" customHeight="1">
      <c r="B23" s="1124" t="s">
        <v>109</v>
      </c>
      <c r="C23" s="1124"/>
      <c r="D23" s="1124"/>
      <c r="E23" s="1124"/>
      <c r="F23" s="1124"/>
      <c r="G23" s="1124"/>
    </row>
    <row r="24" spans="1:7" s="15" customFormat="1" ht="14">
      <c r="B24" s="6"/>
      <c r="C24" s="16"/>
      <c r="D24" s="17"/>
      <c r="E24" s="16"/>
      <c r="F24" s="31"/>
      <c r="G24" s="12"/>
    </row>
    <row r="25" spans="1:7" s="15" customFormat="1" ht="15.5">
      <c r="A25" s="7" t="s">
        <v>183</v>
      </c>
      <c r="B25" s="558"/>
      <c r="F25" s="19"/>
    </row>
    <row r="26" spans="1:7" s="15" customFormat="1" ht="6" customHeight="1">
      <c r="A26" s="6"/>
      <c r="B26" s="6"/>
      <c r="F26" s="19"/>
    </row>
    <row r="27" spans="1:7" s="15" customFormat="1" ht="14">
      <c r="A27" s="1"/>
      <c r="B27" s="15" t="s">
        <v>81</v>
      </c>
      <c r="F27" s="19"/>
    </row>
    <row r="28" spans="1:7" s="15" customFormat="1" ht="14">
      <c r="A28" s="1"/>
      <c r="B28" s="15" t="s">
        <v>107</v>
      </c>
      <c r="F28" s="19"/>
    </row>
    <row r="29" spans="1:7" s="15" customFormat="1" ht="14">
      <c r="A29" s="1"/>
      <c r="F29" s="19"/>
    </row>
    <row r="30" spans="1:7" s="15" customFormat="1" ht="15.5">
      <c r="A30" s="7" t="s">
        <v>80</v>
      </c>
      <c r="B30" s="558"/>
      <c r="E30" s="6"/>
      <c r="F30" s="32"/>
    </row>
    <row r="31" spans="1:7" s="15" customFormat="1" ht="6.75" customHeight="1">
      <c r="B31" s="6"/>
      <c r="E31" s="6"/>
      <c r="F31" s="32"/>
    </row>
    <row r="32" spans="1:7" s="15" customFormat="1" ht="14">
      <c r="B32" s="15" t="s">
        <v>82</v>
      </c>
      <c r="E32" s="6"/>
      <c r="F32" s="32"/>
    </row>
    <row r="33" spans="1:7" s="15" customFormat="1" ht="14">
      <c r="B33" s="15" t="s">
        <v>83</v>
      </c>
      <c r="E33" s="6"/>
      <c r="F33" s="32"/>
    </row>
    <row r="34" spans="1:7" s="15" customFormat="1" ht="14">
      <c r="B34" s="15" t="s">
        <v>84</v>
      </c>
      <c r="E34" s="6"/>
      <c r="F34" s="32"/>
    </row>
    <row r="35" spans="1:7" s="15" customFormat="1" ht="9" customHeight="1">
      <c r="E35" s="6"/>
      <c r="F35" s="32"/>
    </row>
    <row r="36" spans="1:7" s="15" customFormat="1" ht="14">
      <c r="B36" s="15" t="s">
        <v>85</v>
      </c>
      <c r="E36" s="6"/>
      <c r="F36" s="32"/>
    </row>
    <row r="37" spans="1:7" s="15" customFormat="1" ht="14">
      <c r="B37" s="15" t="s">
        <v>86</v>
      </c>
      <c r="E37" s="6"/>
      <c r="F37" s="32"/>
    </row>
    <row r="38" spans="1:7" s="15" customFormat="1" ht="14.25" customHeight="1">
      <c r="A38" s="26"/>
      <c r="D38" s="13"/>
      <c r="E38" s="13"/>
      <c r="F38" s="33"/>
      <c r="G38" s="20"/>
    </row>
    <row r="39" spans="1:7" s="15" customFormat="1" ht="18" customHeight="1">
      <c r="A39" s="26"/>
      <c r="B39" s="13"/>
      <c r="C39" s="13"/>
      <c r="D39" s="13"/>
      <c r="E39" s="13"/>
      <c r="F39" s="33"/>
      <c r="G39" s="20"/>
    </row>
    <row r="40" spans="1:7" s="15" customFormat="1" ht="14.25" customHeight="1">
      <c r="A40" s="7" t="s">
        <v>833</v>
      </c>
      <c r="B40" s="558"/>
      <c r="C40" s="13"/>
      <c r="D40" s="13"/>
      <c r="E40" s="13"/>
      <c r="F40" s="33"/>
      <c r="G40" s="20"/>
    </row>
    <row r="41" spans="1:7" s="15" customFormat="1" ht="9" customHeight="1">
      <c r="A41" s="1"/>
      <c r="C41" s="13"/>
      <c r="D41" s="13"/>
      <c r="E41" s="13"/>
      <c r="F41" s="33"/>
      <c r="G41" s="20"/>
    </row>
    <row r="42" spans="1:7" s="15" customFormat="1" ht="14">
      <c r="B42" s="37"/>
      <c r="C42" s="45"/>
      <c r="D42" s="46"/>
      <c r="E42" s="45"/>
      <c r="F42" s="47"/>
      <c r="G42" s="28"/>
    </row>
    <row r="43" spans="1:7" s="15" customFormat="1" ht="14.5">
      <c r="B43" s="577" t="s">
        <v>705</v>
      </c>
      <c r="C43" s="45"/>
      <c r="D43" s="46"/>
      <c r="E43" s="45"/>
      <c r="F43" s="47"/>
      <c r="G43" s="28"/>
    </row>
    <row r="44" spans="1:7" s="15" customFormat="1" ht="14">
      <c r="B44" s="37"/>
      <c r="C44" s="45"/>
      <c r="D44" s="46"/>
      <c r="E44" s="45"/>
      <c r="F44" s="47"/>
      <c r="G44" s="28"/>
    </row>
    <row r="45" spans="1:7" s="15" customFormat="1" ht="14">
      <c r="A45" s="6"/>
      <c r="B45" s="48"/>
      <c r="C45" s="48"/>
      <c r="D45" s="37"/>
      <c r="E45" s="37"/>
      <c r="F45" s="37"/>
    </row>
    <row r="46" spans="1:7" s="15" customFormat="1" ht="14">
      <c r="A46" s="6"/>
      <c r="B46" s="48"/>
      <c r="C46" s="48"/>
      <c r="D46" s="37"/>
      <c r="E46" s="37"/>
      <c r="F46" s="37"/>
    </row>
    <row r="47" spans="1:7" s="15" customFormat="1" ht="14">
      <c r="A47" s="1"/>
      <c r="B47" s="49"/>
      <c r="C47" s="49"/>
      <c r="D47" s="37"/>
      <c r="E47" s="37"/>
      <c r="F47" s="37"/>
    </row>
    <row r="48" spans="1:7" s="15" customFormat="1" ht="14">
      <c r="A48" s="1"/>
      <c r="B48" s="29"/>
      <c r="C48" s="29"/>
    </row>
    <row r="49" spans="1:7" s="15" customFormat="1" ht="14">
      <c r="B49" s="1"/>
      <c r="C49" s="29"/>
      <c r="D49" s="29"/>
    </row>
    <row r="50" spans="1:7" s="15" customFormat="1" ht="14">
      <c r="B50" s="6"/>
      <c r="E50" s="6"/>
      <c r="F50" s="6"/>
    </row>
    <row r="51" spans="1:7" s="15" customFormat="1" ht="14">
      <c r="B51" s="6"/>
      <c r="E51" s="6"/>
      <c r="F51" s="6"/>
    </row>
    <row r="52" spans="1:7" s="15" customFormat="1" ht="14">
      <c r="B52" s="6"/>
      <c r="F52" s="19"/>
    </row>
    <row r="53" spans="1:7" s="15" customFormat="1" ht="14">
      <c r="D53" s="6"/>
    </row>
    <row r="54" spans="1:7" s="15" customFormat="1" ht="14">
      <c r="B54" s="6"/>
      <c r="E54" s="21"/>
      <c r="F54" s="27"/>
      <c r="G54" s="28"/>
    </row>
    <row r="55" spans="1:7" s="15" customFormat="1" ht="14">
      <c r="D55" s="6"/>
      <c r="E55" s="6"/>
      <c r="F55" s="6"/>
    </row>
    <row r="56" spans="1:7" s="15" customFormat="1" ht="14">
      <c r="A56" s="6"/>
      <c r="B56" s="6"/>
      <c r="C56" s="6"/>
    </row>
    <row r="57" spans="1:7" s="15" customFormat="1" ht="14">
      <c r="A57" s="8"/>
    </row>
    <row r="58" spans="1:7" s="15" customFormat="1" ht="14">
      <c r="E58" s="6"/>
      <c r="F58" s="6"/>
    </row>
    <row r="59" spans="1:7" s="15" customFormat="1" ht="14">
      <c r="A59" s="6"/>
      <c r="B59" s="1118"/>
      <c r="C59" s="1118"/>
      <c r="D59" s="1118"/>
      <c r="E59" s="1118"/>
      <c r="F59" s="1118"/>
    </row>
    <row r="60" spans="1:7" s="15" customFormat="1" ht="14">
      <c r="B60" s="50"/>
      <c r="C60" s="50"/>
      <c r="D60" s="51"/>
      <c r="E60" s="50"/>
      <c r="F60" s="50"/>
    </row>
    <row r="61" spans="1:7" s="15" customFormat="1" ht="14">
      <c r="B61" s="52"/>
      <c r="C61" s="52"/>
      <c r="D61" s="52"/>
      <c r="E61" s="52"/>
      <c r="F61" s="52"/>
    </row>
    <row r="62" spans="1:7" s="15" customFormat="1" ht="14">
      <c r="B62" s="52"/>
      <c r="C62" s="52"/>
      <c r="D62" s="52"/>
      <c r="E62" s="52"/>
      <c r="F62" s="52"/>
    </row>
    <row r="63" spans="1:7" s="15" customFormat="1" ht="14">
      <c r="B63" s="52"/>
      <c r="C63" s="52"/>
      <c r="D63" s="52"/>
      <c r="E63" s="52"/>
      <c r="F63" s="52"/>
    </row>
    <row r="64" spans="1:7" s="15" customFormat="1" ht="14">
      <c r="B64" s="52"/>
      <c r="C64" s="52"/>
      <c r="D64" s="52"/>
      <c r="E64" s="52"/>
      <c r="F64" s="52"/>
    </row>
    <row r="65" spans="1:6" s="15" customFormat="1" ht="14">
      <c r="B65" s="52"/>
      <c r="C65" s="52"/>
      <c r="D65" s="52"/>
      <c r="E65" s="52"/>
      <c r="F65" s="52"/>
    </row>
    <row r="66" spans="1:6" s="15" customFormat="1" ht="14">
      <c r="A66" s="8"/>
      <c r="B66" s="52"/>
      <c r="C66" s="52"/>
      <c r="D66" s="52"/>
      <c r="E66" s="52"/>
      <c r="F66" s="52"/>
    </row>
    <row r="67" spans="1:6" s="15" customFormat="1" ht="14">
      <c r="B67" s="52"/>
      <c r="C67" s="52"/>
      <c r="D67" s="52"/>
      <c r="E67" s="52"/>
      <c r="F67" s="52"/>
    </row>
    <row r="68" spans="1:6" s="15" customFormat="1" ht="14">
      <c r="B68" s="52"/>
      <c r="C68" s="52"/>
      <c r="D68" s="52"/>
      <c r="E68" s="52"/>
      <c r="F68" s="52"/>
    </row>
    <row r="69" spans="1:6" s="15" customFormat="1" ht="14">
      <c r="B69" s="52"/>
      <c r="C69" s="52"/>
      <c r="D69" s="52"/>
      <c r="E69" s="52"/>
      <c r="F69" s="52"/>
    </row>
    <row r="70" spans="1:6" s="15" customFormat="1" ht="14">
      <c r="B70" s="52"/>
      <c r="C70" s="52"/>
      <c r="D70" s="52"/>
      <c r="E70" s="52"/>
      <c r="F70" s="52"/>
    </row>
    <row r="71" spans="1:6" s="15" customFormat="1" ht="14">
      <c r="B71" s="52"/>
      <c r="C71" s="52"/>
      <c r="D71" s="52"/>
      <c r="E71" s="52"/>
      <c r="F71" s="52"/>
    </row>
    <row r="72" spans="1:6" s="15" customFormat="1" ht="14">
      <c r="B72" s="52"/>
      <c r="C72" s="52"/>
      <c r="D72" s="52"/>
      <c r="E72" s="52"/>
      <c r="F72" s="52"/>
    </row>
    <row r="73" spans="1:6" s="15" customFormat="1" ht="14">
      <c r="B73" s="52"/>
      <c r="C73" s="52"/>
      <c r="D73" s="52"/>
      <c r="E73" s="52"/>
      <c r="F73" s="52"/>
    </row>
    <row r="74" spans="1:6" s="15" customFormat="1" ht="14">
      <c r="B74" s="52"/>
      <c r="C74" s="52"/>
      <c r="D74" s="52"/>
      <c r="E74" s="52"/>
      <c r="F74" s="52"/>
    </row>
    <row r="75" spans="1:6" s="15" customFormat="1" ht="14"/>
    <row r="76" spans="1:6" s="15" customFormat="1" ht="14"/>
    <row r="77" spans="1:6" s="15" customFormat="1" ht="14"/>
    <row r="78" spans="1:6" s="15" customFormat="1" ht="14"/>
    <row r="79" spans="1:6" s="15" customFormat="1" ht="14"/>
    <row r="80" spans="1:6" s="15" customFormat="1" ht="14"/>
    <row r="81" s="15" customFormat="1" ht="14"/>
    <row r="82" s="15" customFormat="1" ht="14"/>
    <row r="83" s="15" customFormat="1" ht="14"/>
    <row r="84" s="15" customFormat="1" ht="14"/>
    <row r="85" s="15" customFormat="1" ht="14"/>
    <row r="86" s="15" customFormat="1" ht="14"/>
    <row r="87" s="15" customFormat="1" ht="14"/>
    <row r="88" s="15" customFormat="1" ht="14"/>
    <row r="89" s="15" customFormat="1" ht="14"/>
    <row r="90" s="15" customFormat="1" ht="14"/>
    <row r="91" s="15" customFormat="1" ht="14"/>
    <row r="92" s="15" customFormat="1" ht="14"/>
    <row r="93" s="15" customFormat="1" ht="14"/>
    <row r="94" s="15" customFormat="1" ht="14"/>
    <row r="95" s="15" customFormat="1" ht="14"/>
    <row r="96" s="15" customFormat="1" ht="14"/>
    <row r="97" s="15" customFormat="1" ht="14"/>
    <row r="98" s="15" customFormat="1" ht="14"/>
    <row r="99" s="15" customFormat="1" ht="14"/>
    <row r="100" s="15" customFormat="1" ht="14"/>
    <row r="101" s="15" customFormat="1" ht="14"/>
    <row r="102" s="15" customFormat="1" ht="14"/>
    <row r="103" s="15" customFormat="1" ht="14"/>
    <row r="104" s="15" customFormat="1" ht="14"/>
    <row r="105" s="15" customFormat="1" ht="14"/>
    <row r="106" s="15" customFormat="1" ht="14"/>
    <row r="107" s="15" customFormat="1" ht="14"/>
    <row r="108" s="15" customFormat="1" ht="14"/>
    <row r="109" s="15" customFormat="1" ht="14"/>
    <row r="110" s="15" customFormat="1" ht="14"/>
    <row r="111" s="15" customFormat="1" ht="14"/>
    <row r="112" s="15" customFormat="1" ht="14"/>
    <row r="113" s="15" customFormat="1" ht="14"/>
    <row r="114" s="15" customFormat="1" ht="14"/>
    <row r="115" s="15" customFormat="1" ht="14"/>
    <row r="116" s="15" customFormat="1" ht="14"/>
    <row r="117" s="15" customFormat="1" ht="14"/>
    <row r="118" s="15" customFormat="1" ht="14"/>
    <row r="119" s="15" customFormat="1" ht="14"/>
    <row r="120" s="15" customFormat="1" ht="14"/>
    <row r="121" s="15" customFormat="1" ht="14"/>
    <row r="122" s="15" customFormat="1" ht="14"/>
    <row r="123" s="15" customFormat="1" ht="14"/>
    <row r="124" s="15" customFormat="1" ht="14"/>
    <row r="125" s="15" customFormat="1" ht="14"/>
    <row r="126" s="15" customFormat="1" ht="14"/>
    <row r="127" s="15" customFormat="1" ht="14"/>
    <row r="128" s="15" customFormat="1" ht="14"/>
    <row r="129" s="15" customFormat="1" ht="14"/>
    <row r="130" s="15" customFormat="1" ht="14"/>
    <row r="131" s="15" customFormat="1" ht="14"/>
    <row r="132" s="15" customFormat="1" ht="14"/>
    <row r="133" s="15" customFormat="1" ht="14"/>
    <row r="134" s="15" customFormat="1" ht="14"/>
    <row r="135" s="15" customFormat="1" ht="14"/>
    <row r="136" s="15" customFormat="1" ht="14"/>
    <row r="137" s="15" customFormat="1" ht="14"/>
    <row r="138" s="15" customFormat="1" ht="14"/>
    <row r="139" s="15" customFormat="1" ht="14"/>
    <row r="140" s="15" customFormat="1" ht="14"/>
    <row r="141" s="15" customFormat="1" ht="14"/>
    <row r="142" s="15" customFormat="1" ht="14"/>
    <row r="143" s="15" customFormat="1" ht="14"/>
    <row r="144" s="15" customFormat="1" ht="14"/>
    <row r="145" s="15" customFormat="1" ht="14"/>
    <row r="146" s="15" customFormat="1" ht="14"/>
    <row r="147" s="15" customFormat="1" ht="14"/>
    <row r="148" s="15" customFormat="1" ht="14"/>
    <row r="149" s="15" customFormat="1" ht="14"/>
    <row r="150" s="15" customFormat="1" ht="14"/>
    <row r="151" s="15" customFormat="1" ht="14"/>
    <row r="152" s="15" customFormat="1" ht="14"/>
    <row r="153" s="15" customFormat="1" ht="14"/>
    <row r="154" s="15" customFormat="1" ht="14"/>
    <row r="155" s="15" customFormat="1" ht="14"/>
    <row r="156" s="15" customFormat="1" ht="14"/>
    <row r="157" s="15" customFormat="1" ht="14"/>
    <row r="158" s="15" customFormat="1" ht="14"/>
    <row r="159" s="15" customFormat="1" ht="14"/>
    <row r="160" s="15" customFormat="1" ht="14"/>
    <row r="161" s="15" customFormat="1" ht="14"/>
    <row r="162" s="15" customFormat="1" ht="14"/>
    <row r="163" s="15" customFormat="1" ht="14"/>
    <row r="164" s="15" customFormat="1" ht="14"/>
    <row r="165" s="15" customFormat="1" ht="14"/>
    <row r="166" s="15" customFormat="1" ht="14"/>
    <row r="167" s="15" customFormat="1" ht="14"/>
    <row r="168" s="15" customFormat="1" ht="14"/>
    <row r="169" s="15" customFormat="1" ht="14"/>
    <row r="170" s="15" customFormat="1" ht="14"/>
    <row r="171" s="15" customFormat="1" ht="14"/>
    <row r="172" s="15" customFormat="1" ht="14"/>
    <row r="173" s="15" customFormat="1" ht="14"/>
    <row r="174" s="15" customFormat="1" ht="14"/>
    <row r="175" s="15" customFormat="1" ht="14"/>
    <row r="176" s="15" customFormat="1" ht="14"/>
    <row r="177" s="15" customFormat="1" ht="14"/>
    <row r="178" s="15" customFormat="1" ht="14"/>
    <row r="179" s="15" customFormat="1" ht="14"/>
    <row r="180" s="15" customFormat="1" ht="14"/>
    <row r="181" s="15" customFormat="1" ht="14"/>
    <row r="182" s="15" customFormat="1" ht="14"/>
    <row r="183" s="15" customFormat="1" ht="14"/>
    <row r="184" s="15" customFormat="1" ht="14"/>
    <row r="185" s="15" customFormat="1" ht="14"/>
    <row r="186" s="15" customFormat="1" ht="14"/>
    <row r="187" s="15" customFormat="1" ht="14"/>
    <row r="188" s="15" customFormat="1" ht="14"/>
    <row r="189" s="15" customFormat="1" ht="14"/>
    <row r="190" s="15" customFormat="1" ht="14"/>
    <row r="191" s="15" customFormat="1" ht="14"/>
    <row r="192" s="15" customFormat="1" ht="14"/>
    <row r="193" s="15" customFormat="1" ht="14"/>
    <row r="194" s="15" customFormat="1" ht="14"/>
    <row r="195" s="15" customFormat="1" ht="14"/>
    <row r="196" s="15" customFormat="1" ht="14"/>
    <row r="197" s="15" customFormat="1" ht="14"/>
    <row r="198" s="15" customFormat="1" ht="14"/>
    <row r="199" s="15" customFormat="1" ht="14"/>
    <row r="200" s="15" customFormat="1" ht="14"/>
    <row r="201" s="15" customFormat="1" ht="14"/>
    <row r="202" s="15" customFormat="1" ht="14"/>
    <row r="203" s="15" customFormat="1" ht="14"/>
    <row r="204" s="15" customFormat="1" ht="14"/>
    <row r="205" s="15" customFormat="1" ht="14"/>
    <row r="206" s="15" customFormat="1" ht="14"/>
    <row r="207" s="15" customFormat="1" ht="14"/>
    <row r="208" s="15" customFormat="1" ht="14"/>
    <row r="209" s="15" customFormat="1" ht="14"/>
    <row r="210" s="15" customFormat="1" ht="14"/>
    <row r="211" s="15" customFormat="1" ht="14"/>
    <row r="212" s="15" customFormat="1" ht="14"/>
    <row r="213" s="15" customFormat="1" ht="14"/>
    <row r="214" s="15" customFormat="1" ht="14"/>
    <row r="215" s="15" customFormat="1" ht="14"/>
    <row r="216" s="15" customFormat="1" ht="14"/>
    <row r="217" s="15" customFormat="1" ht="14"/>
    <row r="218" s="15" customFormat="1" ht="14"/>
    <row r="219" s="15" customFormat="1" ht="14"/>
    <row r="220" s="15" customFormat="1" ht="14"/>
    <row r="221" s="15" customFormat="1" ht="14"/>
    <row r="222" s="15" customFormat="1" ht="14"/>
    <row r="223" s="15" customFormat="1" ht="14"/>
    <row r="224" s="15" customFormat="1" ht="14"/>
    <row r="225" s="15" customFormat="1" ht="14"/>
    <row r="226" s="15" customFormat="1" ht="14"/>
    <row r="227" s="15" customFormat="1" ht="14"/>
    <row r="228" s="15" customFormat="1" ht="14"/>
    <row r="229" s="15" customFormat="1" ht="14"/>
    <row r="230" s="15" customFormat="1" ht="14"/>
    <row r="231" s="15" customFormat="1" ht="14"/>
    <row r="232" s="15" customFormat="1" ht="14"/>
    <row r="233" s="15" customFormat="1" ht="14"/>
    <row r="234" s="15" customFormat="1" ht="14"/>
    <row r="235" s="15" customFormat="1" ht="14"/>
    <row r="236" s="15" customFormat="1" ht="14"/>
    <row r="237" s="15" customFormat="1" ht="14"/>
    <row r="238" s="15" customFormat="1" ht="14"/>
    <row r="239" s="15" customFormat="1" ht="14"/>
    <row r="240" s="15" customFormat="1" ht="14"/>
    <row r="241" s="15" customFormat="1" ht="14"/>
    <row r="242" s="15" customFormat="1" ht="14"/>
    <row r="243" s="15" customFormat="1" ht="14"/>
    <row r="244" s="15" customFormat="1" ht="14"/>
    <row r="245" s="15" customFormat="1" ht="14"/>
    <row r="246" s="15" customFormat="1" ht="14"/>
    <row r="247" s="15" customFormat="1" ht="14"/>
    <row r="248" s="15" customFormat="1" ht="14"/>
    <row r="249" s="15" customFormat="1" ht="14"/>
    <row r="250" s="15" customFormat="1" ht="14"/>
    <row r="251" s="15" customFormat="1" ht="14"/>
    <row r="252" s="15" customFormat="1" ht="14"/>
    <row r="253" s="15" customFormat="1" ht="14"/>
    <row r="254" s="15" customFormat="1" ht="14"/>
    <row r="255" s="15" customFormat="1" ht="14"/>
    <row r="256" s="15" customFormat="1" ht="14"/>
    <row r="257" s="15" customFormat="1" ht="14"/>
    <row r="258" s="15" customFormat="1" ht="14"/>
    <row r="259" s="15" customFormat="1" ht="14"/>
    <row r="260" s="15" customFormat="1" ht="14"/>
    <row r="261" s="15" customFormat="1" ht="14"/>
    <row r="262" s="15" customFormat="1" ht="14"/>
    <row r="263" s="15" customFormat="1" ht="14"/>
    <row r="264" s="15" customFormat="1" ht="14"/>
    <row r="265" s="15" customFormat="1" ht="14"/>
    <row r="266" s="15" customFormat="1" ht="14"/>
    <row r="267" s="15" customFormat="1" ht="14"/>
    <row r="268" s="15" customFormat="1" ht="14"/>
    <row r="269" s="15" customFormat="1" ht="14"/>
    <row r="270" s="15" customFormat="1" ht="14"/>
    <row r="271" s="15" customFormat="1" ht="14"/>
    <row r="272" s="15" customFormat="1" ht="14"/>
    <row r="273" s="15" customFormat="1" ht="14"/>
    <row r="274" s="15" customFormat="1" ht="14"/>
    <row r="275" s="15" customFormat="1" ht="14"/>
    <row r="276" s="15" customFormat="1" ht="14"/>
    <row r="277" s="15" customFormat="1" ht="14"/>
    <row r="278" s="15" customFormat="1" ht="14"/>
    <row r="279" s="15" customFormat="1" ht="14"/>
    <row r="280" s="15" customFormat="1" ht="14"/>
    <row r="281" s="15" customFormat="1" ht="14"/>
    <row r="282" s="15" customFormat="1" ht="14"/>
    <row r="283" s="15" customFormat="1" ht="14"/>
    <row r="284" s="15" customFormat="1" ht="14"/>
    <row r="285" s="15" customFormat="1" ht="14"/>
    <row r="286" s="15" customFormat="1" ht="14"/>
    <row r="287" s="15" customFormat="1" ht="14"/>
    <row r="288" s="15" customFormat="1" ht="14"/>
    <row r="289" s="15" customFormat="1" ht="14"/>
    <row r="290" s="15" customFormat="1" ht="14"/>
    <row r="291" s="15" customFormat="1" ht="14"/>
    <row r="292" s="15" customFormat="1" ht="14"/>
    <row r="293" s="15" customFormat="1" ht="14"/>
    <row r="294" s="15" customFormat="1" ht="14"/>
    <row r="295" s="15" customFormat="1" ht="14"/>
    <row r="296" s="15" customFormat="1" ht="14"/>
    <row r="297" s="15" customFormat="1" ht="14"/>
    <row r="298" s="15" customFormat="1" ht="14"/>
    <row r="299" s="15" customFormat="1" ht="14"/>
    <row r="300" s="15" customFormat="1" ht="14"/>
    <row r="301" s="15" customFormat="1" ht="14"/>
    <row r="302" s="15" customFormat="1" ht="14"/>
    <row r="303" s="15" customFormat="1" ht="14"/>
    <row r="304" s="15" customFormat="1" ht="14"/>
    <row r="305" s="15" customFormat="1" ht="14"/>
    <row r="306" s="15" customFormat="1" ht="14"/>
    <row r="307" s="15" customFormat="1" ht="14"/>
    <row r="308" s="15" customFormat="1" ht="14"/>
    <row r="309" s="15" customFormat="1" ht="14"/>
    <row r="310" s="15" customFormat="1" ht="14"/>
    <row r="311" s="15" customFormat="1" ht="14"/>
    <row r="312" s="15" customFormat="1" ht="14"/>
    <row r="313" s="15" customFormat="1" ht="14"/>
    <row r="314" s="15" customFormat="1" ht="14"/>
    <row r="315" s="15" customFormat="1" ht="14"/>
    <row r="316" s="15" customFormat="1" ht="14"/>
    <row r="317" s="15" customFormat="1" ht="14"/>
    <row r="318" s="15" customFormat="1" ht="14"/>
    <row r="319" s="15" customFormat="1" ht="14"/>
    <row r="320" s="15" customFormat="1" ht="14"/>
    <row r="321" s="15" customFormat="1" ht="14"/>
    <row r="322" s="15" customFormat="1" ht="14"/>
    <row r="323" s="15" customFormat="1" ht="14"/>
    <row r="324" s="15" customFormat="1" ht="14"/>
    <row r="325" s="15" customFormat="1" ht="14"/>
    <row r="326" s="15" customFormat="1" ht="14"/>
    <row r="327" s="15" customFormat="1" ht="14"/>
    <row r="328" s="15" customFormat="1" ht="14"/>
    <row r="329" s="15" customFormat="1" ht="14"/>
    <row r="330" s="15" customFormat="1" ht="14"/>
    <row r="331" s="15" customFormat="1" ht="14"/>
    <row r="332" s="15" customFormat="1" ht="14"/>
    <row r="333" s="15" customFormat="1" ht="14"/>
    <row r="334" s="15" customFormat="1" ht="14"/>
    <row r="335" s="15" customFormat="1" ht="14"/>
    <row r="336" s="15" customFormat="1" ht="14"/>
    <row r="337" s="15" customFormat="1" ht="14"/>
    <row r="338" s="15" customFormat="1" ht="14"/>
    <row r="339" s="15" customFormat="1" ht="14"/>
    <row r="340" s="15" customFormat="1" ht="14"/>
    <row r="341" s="15" customFormat="1" ht="14"/>
    <row r="342" s="15" customFormat="1" ht="14"/>
    <row r="343" s="15" customFormat="1" ht="14"/>
    <row r="344" s="15" customFormat="1" ht="14"/>
    <row r="345" s="15" customFormat="1" ht="14"/>
    <row r="346" s="15" customFormat="1" ht="14"/>
    <row r="347" s="15" customFormat="1" ht="14"/>
    <row r="348" s="15" customFormat="1" ht="14"/>
    <row r="349" s="15" customFormat="1" ht="14"/>
    <row r="350" s="15" customFormat="1" ht="14"/>
    <row r="351" s="15" customFormat="1" ht="14"/>
    <row r="352" s="15" customFormat="1" ht="14"/>
    <row r="353" s="15" customFormat="1" ht="14"/>
    <row r="354" s="15" customFormat="1" ht="14"/>
    <row r="355" s="15" customFormat="1" ht="14"/>
    <row r="356" s="15" customFormat="1" ht="14"/>
    <row r="357" s="15" customFormat="1" ht="14"/>
    <row r="358" s="15" customFormat="1" ht="14"/>
    <row r="359" s="15" customFormat="1" ht="14"/>
    <row r="360" s="15" customFormat="1" ht="14"/>
    <row r="361" s="15" customFormat="1" ht="14"/>
    <row r="362" s="15" customFormat="1" ht="14"/>
    <row r="363" s="15" customFormat="1" ht="14"/>
    <row r="364" s="15" customFormat="1" ht="14"/>
    <row r="365" s="15" customFormat="1" ht="14"/>
    <row r="366" s="15" customFormat="1" ht="14"/>
    <row r="367" s="15" customFormat="1" ht="14"/>
    <row r="368" s="15" customFormat="1" ht="14"/>
    <row r="369" s="15" customFormat="1" ht="14"/>
    <row r="370" s="15" customFormat="1" ht="14"/>
    <row r="371" s="15" customFormat="1" ht="14"/>
    <row r="372" s="15" customFormat="1" ht="14"/>
    <row r="373" s="15" customFormat="1" ht="14"/>
    <row r="374" s="15" customFormat="1" ht="14"/>
    <row r="375" s="15" customFormat="1" ht="14"/>
    <row r="376" s="15" customFormat="1" ht="14"/>
    <row r="377" s="15" customFormat="1" ht="14"/>
    <row r="378" s="15" customFormat="1" ht="14"/>
    <row r="379" s="15" customFormat="1" ht="14"/>
    <row r="380" s="15" customFormat="1" ht="14"/>
    <row r="381" s="15" customFormat="1" ht="14"/>
    <row r="382" s="15" customFormat="1" ht="14"/>
    <row r="383" s="15" customFormat="1" ht="14"/>
    <row r="384" s="15" customFormat="1" ht="14"/>
    <row r="385" s="15" customFormat="1" ht="14"/>
    <row r="386" s="15" customFormat="1" ht="14"/>
    <row r="387" s="15" customFormat="1" ht="14"/>
    <row r="388" s="15" customFormat="1" ht="14"/>
    <row r="389" s="15" customFormat="1" ht="14"/>
    <row r="390" s="15" customFormat="1" ht="14"/>
    <row r="391" s="15" customFormat="1" ht="14"/>
    <row r="392" s="15" customFormat="1" ht="14"/>
    <row r="393" s="15" customFormat="1" ht="14"/>
    <row r="394" s="15" customFormat="1" ht="14"/>
    <row r="395" s="15" customFormat="1" ht="14"/>
    <row r="396" s="15" customFormat="1" ht="14"/>
    <row r="397" s="15" customFormat="1" ht="14"/>
    <row r="398" s="15" customFormat="1" ht="14"/>
    <row r="399" s="15" customFormat="1" ht="14"/>
    <row r="400" s="15" customFormat="1" ht="14"/>
    <row r="401" s="15" customFormat="1" ht="14"/>
    <row r="402" s="15" customFormat="1" ht="14"/>
    <row r="403" s="15" customFormat="1" ht="14"/>
    <row r="404" s="15" customFormat="1" ht="14"/>
    <row r="405" s="15" customFormat="1" ht="14"/>
    <row r="406" s="15" customFormat="1" ht="14"/>
    <row r="407" s="15" customFormat="1" ht="14"/>
    <row r="408" s="15" customFormat="1" ht="14"/>
    <row r="409" s="15" customFormat="1" ht="14"/>
    <row r="410" s="15" customFormat="1" ht="14"/>
    <row r="411" s="15" customFormat="1" ht="14"/>
    <row r="412" s="15" customFormat="1" ht="14"/>
    <row r="413" s="15" customFormat="1" ht="14"/>
    <row r="414" s="15" customFormat="1" ht="14"/>
    <row r="415" s="15" customFormat="1" ht="14"/>
    <row r="416" s="15" customFormat="1" ht="14"/>
    <row r="417" s="15" customFormat="1" ht="14"/>
    <row r="418" s="15" customFormat="1" ht="14"/>
    <row r="419" s="15" customFormat="1" ht="14"/>
    <row r="420" s="15" customFormat="1" ht="14"/>
    <row r="421" s="15" customFormat="1" ht="14"/>
    <row r="422" s="15" customFormat="1" ht="14"/>
    <row r="423" s="15" customFormat="1" ht="14"/>
    <row r="424" s="15" customFormat="1" ht="14"/>
    <row r="425" s="15" customFormat="1" ht="14"/>
    <row r="426" s="15" customFormat="1" ht="14"/>
    <row r="427" s="15" customFormat="1" ht="14"/>
    <row r="428" s="15" customFormat="1" ht="14"/>
    <row r="429" s="15" customFormat="1" ht="14"/>
    <row r="430" s="15" customFormat="1" ht="14"/>
    <row r="431" s="15" customFormat="1" ht="14"/>
    <row r="432" s="15" customFormat="1" ht="14"/>
    <row r="433" s="15" customFormat="1" ht="14"/>
    <row r="434" s="15" customFormat="1" ht="14"/>
    <row r="435" s="15" customFormat="1" ht="14"/>
    <row r="436" s="15" customFormat="1" ht="14"/>
    <row r="437" s="15" customFormat="1" ht="14"/>
    <row r="438" s="15" customFormat="1" ht="14"/>
    <row r="439" s="15" customFormat="1" ht="14"/>
    <row r="440" s="15" customFormat="1" ht="14"/>
    <row r="441" s="15" customFormat="1" ht="14"/>
    <row r="442" s="15" customFormat="1" ht="14"/>
    <row r="443" s="15" customFormat="1" ht="14"/>
    <row r="444" s="15" customFormat="1" ht="14"/>
    <row r="445" s="15" customFormat="1" ht="14"/>
    <row r="446" s="15" customFormat="1" ht="14"/>
    <row r="447" s="15" customFormat="1" ht="14"/>
    <row r="448" s="15" customFormat="1" ht="14"/>
    <row r="449" s="15" customFormat="1" ht="14"/>
    <row r="450" s="15" customFormat="1" ht="14"/>
    <row r="451" s="15" customFormat="1" ht="14"/>
    <row r="452" s="15" customFormat="1" ht="14"/>
    <row r="453" s="15" customFormat="1" ht="14"/>
    <row r="454" s="15" customFormat="1" ht="14"/>
    <row r="455" s="15" customFormat="1" ht="14"/>
    <row r="456" s="15" customFormat="1" ht="14"/>
    <row r="457" s="15" customFormat="1" ht="14"/>
    <row r="458" s="15" customFormat="1" ht="14"/>
    <row r="459" s="15" customFormat="1" ht="14"/>
    <row r="460" s="15" customFormat="1" ht="14"/>
    <row r="461" s="15" customFormat="1" ht="14"/>
    <row r="462" s="15" customFormat="1" ht="14"/>
    <row r="463" s="15" customFormat="1" ht="14"/>
    <row r="464" s="15" customFormat="1" ht="14"/>
    <row r="465" s="15" customFormat="1" ht="14"/>
    <row r="466" s="15" customFormat="1" ht="14"/>
    <row r="467" s="15" customFormat="1" ht="14"/>
    <row r="468" s="15" customFormat="1" ht="14"/>
    <row r="469" s="15" customFormat="1" ht="14"/>
    <row r="470" s="15" customFormat="1" ht="14"/>
    <row r="471" s="15" customFormat="1" ht="14"/>
    <row r="472" s="15" customFormat="1" ht="14"/>
    <row r="473" s="15" customFormat="1" ht="14"/>
    <row r="474" s="15" customFormat="1" ht="14"/>
    <row r="475" s="15" customFormat="1" ht="14"/>
    <row r="476" s="15" customFormat="1" ht="14"/>
    <row r="477" s="15" customFormat="1" ht="14"/>
    <row r="478" s="15" customFormat="1" ht="14"/>
    <row r="479" s="15" customFormat="1" ht="14"/>
    <row r="480" s="15" customFormat="1" ht="14"/>
    <row r="481" s="15" customFormat="1" ht="14"/>
    <row r="482" s="15" customFormat="1" ht="14"/>
    <row r="483" s="15" customFormat="1" ht="14"/>
    <row r="484" s="15" customFormat="1" ht="14"/>
    <row r="485" s="15" customFormat="1" ht="14"/>
    <row r="486" s="15" customFormat="1" ht="14"/>
    <row r="487" s="15" customFormat="1" ht="14"/>
    <row r="488" s="15" customFormat="1" ht="14"/>
    <row r="489" s="15" customFormat="1" ht="14"/>
    <row r="490" s="15" customFormat="1" ht="14"/>
    <row r="491" s="15" customFormat="1" ht="14"/>
    <row r="492" s="15" customFormat="1" ht="14"/>
    <row r="493" s="15" customFormat="1" ht="14"/>
    <row r="494" s="15" customFormat="1" ht="14"/>
    <row r="495" s="15" customFormat="1" ht="14"/>
    <row r="496" s="15" customFormat="1" ht="14"/>
    <row r="497" s="15" customFormat="1" ht="14"/>
    <row r="498" s="15" customFormat="1" ht="14"/>
    <row r="499" s="15" customFormat="1" ht="14"/>
    <row r="500" s="15" customFormat="1" ht="14"/>
    <row r="501" s="15" customFormat="1" ht="14"/>
    <row r="502" s="15" customFormat="1" ht="14"/>
    <row r="503" s="15" customFormat="1" ht="14"/>
    <row r="504" s="15" customFormat="1" ht="14"/>
    <row r="505" s="15" customFormat="1" ht="14"/>
    <row r="506" s="15" customFormat="1" ht="14"/>
    <row r="507" s="15" customFormat="1" ht="14"/>
    <row r="508" s="15" customFormat="1" ht="14"/>
    <row r="509" s="15" customFormat="1" ht="14"/>
    <row r="510" s="15" customFormat="1" ht="14"/>
    <row r="511" s="15" customFormat="1" ht="14"/>
    <row r="512" s="15" customFormat="1" ht="14"/>
    <row r="513" s="15" customFormat="1" ht="14"/>
    <row r="514" s="15" customFormat="1" ht="14"/>
    <row r="515" s="15" customFormat="1" ht="14"/>
    <row r="516" s="15" customFormat="1" ht="14"/>
    <row r="517" s="15" customFormat="1" ht="14"/>
    <row r="518" s="15" customFormat="1" ht="14"/>
    <row r="519" s="15" customFormat="1" ht="14"/>
    <row r="520" s="15" customFormat="1" ht="14"/>
    <row r="521" s="15" customFormat="1" ht="14"/>
    <row r="522" s="15" customFormat="1" ht="14"/>
    <row r="523" s="15" customFormat="1" ht="14"/>
    <row r="524" s="15" customFormat="1" ht="14"/>
    <row r="525" s="15" customFormat="1" ht="14"/>
    <row r="526" s="15" customFormat="1" ht="14"/>
    <row r="527" s="15" customFormat="1" ht="14"/>
    <row r="528" s="15" customFormat="1" ht="14"/>
    <row r="529" s="15" customFormat="1" ht="14"/>
    <row r="530" s="15" customFormat="1" ht="14"/>
    <row r="531" s="15" customFormat="1" ht="14"/>
    <row r="532" s="15" customFormat="1" ht="14"/>
    <row r="533" s="15" customFormat="1" ht="14"/>
    <row r="534" s="15" customFormat="1" ht="14"/>
    <row r="535" s="15" customFormat="1" ht="14"/>
    <row r="536" s="15" customFormat="1" ht="14"/>
    <row r="537" s="15" customFormat="1" ht="14"/>
    <row r="538" s="15" customFormat="1" ht="14"/>
    <row r="539" s="15" customFormat="1" ht="14"/>
    <row r="540" s="15" customFormat="1" ht="14"/>
    <row r="541" s="15" customFormat="1" ht="14"/>
    <row r="542" s="15" customFormat="1" ht="14"/>
    <row r="543" s="15" customFormat="1" ht="14"/>
    <row r="544" s="15" customFormat="1" ht="14"/>
    <row r="545" s="15" customFormat="1" ht="14"/>
    <row r="546" s="15" customFormat="1" ht="14"/>
    <row r="547" s="15" customFormat="1" ht="14"/>
    <row r="548" s="15" customFormat="1" ht="14"/>
    <row r="549" s="15" customFormat="1" ht="14"/>
    <row r="550" s="15" customFormat="1" ht="14"/>
    <row r="551" s="15" customFormat="1" ht="14"/>
    <row r="552" s="15" customFormat="1" ht="14"/>
    <row r="553" s="15" customFormat="1" ht="14"/>
    <row r="554" s="15" customFormat="1" ht="14"/>
    <row r="555" s="15" customFormat="1" ht="14"/>
    <row r="556" s="15" customFormat="1" ht="14"/>
    <row r="557" s="15" customFormat="1" ht="14"/>
    <row r="558" s="15" customFormat="1" ht="14"/>
    <row r="559" s="15" customFormat="1" ht="14"/>
    <row r="560" s="15" customFormat="1" ht="14"/>
    <row r="561" s="15" customFormat="1" ht="14"/>
    <row r="562" s="15" customFormat="1" ht="14"/>
    <row r="563" s="15" customFormat="1" ht="14"/>
    <row r="564" s="15" customFormat="1" ht="14"/>
    <row r="565" s="15" customFormat="1" ht="14"/>
    <row r="566" s="15" customFormat="1" ht="14"/>
    <row r="567" s="15" customFormat="1" ht="14"/>
  </sheetData>
  <mergeCells count="7">
    <mergeCell ref="B59:F59"/>
    <mergeCell ref="F1:G1"/>
    <mergeCell ref="A1:D1"/>
    <mergeCell ref="B15:G15"/>
    <mergeCell ref="B21:G21"/>
    <mergeCell ref="B22:G22"/>
    <mergeCell ref="B23:G23"/>
  </mergeCells>
  <phoneticPr fontId="2" type="noConversion"/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A45"/>
  <sheetViews>
    <sheetView showGridLines="0" view="pageBreakPreview" zoomScaleNormal="100" zoomScaleSheetLayoutView="100" workbookViewId="0">
      <selection activeCell="H5" sqref="H5"/>
    </sheetView>
  </sheetViews>
  <sheetFormatPr baseColWidth="10" defaultRowHeight="12.5"/>
  <cols>
    <col min="1" max="1" width="3.7265625" customWidth="1"/>
    <col min="2" max="2" width="2.54296875" customWidth="1"/>
    <col min="3" max="3" width="4.1796875" customWidth="1"/>
    <col min="4" max="4" width="3.26953125" customWidth="1"/>
    <col min="5" max="5" width="9.7265625" customWidth="1"/>
    <col min="6" max="6" width="8.26953125" customWidth="1"/>
    <col min="7" max="7" width="12.26953125" customWidth="1"/>
    <col min="8" max="8" width="18.26953125" customWidth="1"/>
    <col min="9" max="9" width="7.81640625" customWidth="1"/>
    <col min="10" max="10" width="7.453125" customWidth="1"/>
    <col min="11" max="11" width="3.26953125" customWidth="1"/>
    <col min="12" max="13" width="6.26953125" customWidth="1"/>
    <col min="14" max="14" width="3" customWidth="1"/>
    <col min="15" max="15" width="3.26953125" customWidth="1"/>
    <col min="16" max="16" width="6.26953125" customWidth="1"/>
    <col min="17" max="17" width="3" customWidth="1"/>
    <col min="18" max="18" width="3.453125" customWidth="1"/>
    <col min="19" max="23" width="6.26953125" customWidth="1"/>
    <col min="24" max="24" width="1" style="36" customWidth="1"/>
  </cols>
  <sheetData>
    <row r="1" spans="1:24" ht="21" customHeight="1">
      <c r="A1" s="1125" t="s">
        <v>174</v>
      </c>
      <c r="B1" s="1126"/>
      <c r="C1" s="1126"/>
      <c r="D1" s="1126"/>
      <c r="E1" s="1126"/>
      <c r="F1" s="1126"/>
      <c r="G1" s="581" t="str">
        <f>IF(Festsetzungsbescheid!H25&gt;0,Festsetzungsbescheid!H25," ")</f>
        <v xml:space="preserve"> </v>
      </c>
      <c r="H1" s="1126" t="s">
        <v>124</v>
      </c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 t="s">
        <v>117</v>
      </c>
      <c r="V1" s="1126"/>
      <c r="W1" s="1133"/>
      <c r="X1" s="103"/>
    </row>
    <row r="2" spans="1:24" ht="17.25" customHeight="1">
      <c r="A2" s="1127" t="s">
        <v>706</v>
      </c>
      <c r="B2" s="1128"/>
      <c r="C2" s="1128"/>
      <c r="D2" s="1128"/>
      <c r="E2" s="1128"/>
      <c r="F2" s="1128"/>
      <c r="G2" s="1128"/>
      <c r="H2" s="1128"/>
      <c r="I2" s="1128"/>
      <c r="J2" s="1134" t="str">
        <f>IF(ISBLANK(Festsetzungsbescheid!D27)," ",Festsetzungsbescheid!D27)</f>
        <v xml:space="preserve"> </v>
      </c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9" t="s">
        <v>735</v>
      </c>
      <c r="V2" s="1139"/>
      <c r="W2" s="1140"/>
      <c r="X2" s="140"/>
    </row>
    <row r="3" spans="1:24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970"/>
    </row>
    <row r="4" spans="1:24" ht="12.75" customHeight="1">
      <c r="A4" s="998" t="s">
        <v>708</v>
      </c>
      <c r="B4" s="998" t="s">
        <v>707</v>
      </c>
      <c r="C4" s="998"/>
      <c r="D4" s="141"/>
      <c r="E4" s="141"/>
      <c r="F4" s="142"/>
      <c r="G4" s="142"/>
      <c r="H4" s="142"/>
      <c r="I4" s="142"/>
      <c r="J4" s="142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970"/>
    </row>
    <row r="5" spans="1:24" s="15" customFormat="1" ht="15.75" customHeight="1">
      <c r="A5" s="81"/>
      <c r="B5" s="83"/>
      <c r="C5" s="83" t="s">
        <v>729</v>
      </c>
      <c r="D5" s="83"/>
      <c r="E5" s="83"/>
      <c r="F5" s="83"/>
      <c r="G5" s="414"/>
      <c r="H5" s="742"/>
      <c r="I5" s="414" t="s">
        <v>644</v>
      </c>
      <c r="J5" s="414"/>
      <c r="K5" s="743"/>
      <c r="L5" s="81" t="s">
        <v>733</v>
      </c>
      <c r="M5" s="467"/>
      <c r="N5" s="83"/>
      <c r="O5" s="83"/>
      <c r="P5" s="144"/>
      <c r="Q5" s="144"/>
      <c r="R5" s="144"/>
      <c r="S5" s="144"/>
      <c r="T5" s="1141"/>
      <c r="U5" s="1142"/>
      <c r="V5" s="90" t="s">
        <v>736</v>
      </c>
      <c r="W5" s="80"/>
      <c r="X5" s="145"/>
    </row>
    <row r="6" spans="1:24" s="15" customFormat="1" ht="4" customHeight="1">
      <c r="A6" s="81"/>
      <c r="B6" s="83"/>
      <c r="C6" s="83"/>
      <c r="D6" s="83"/>
      <c r="E6" s="83"/>
      <c r="F6" s="83"/>
      <c r="G6" s="414"/>
      <c r="H6" s="477"/>
      <c r="I6" s="414"/>
      <c r="J6" s="414"/>
      <c r="K6" s="143"/>
      <c r="L6" s="81"/>
      <c r="M6" s="467"/>
      <c r="N6" s="83"/>
      <c r="O6" s="83"/>
      <c r="P6" s="144"/>
      <c r="Q6" s="144"/>
      <c r="R6" s="144"/>
      <c r="S6" s="144"/>
      <c r="T6" s="473"/>
      <c r="U6" s="474"/>
      <c r="V6" s="90"/>
      <c r="W6" s="80"/>
      <c r="X6" s="145"/>
    </row>
    <row r="7" spans="1:24" s="15" customFormat="1" ht="15.75" customHeight="1">
      <c r="A7" s="81"/>
      <c r="B7" s="83"/>
      <c r="C7" s="81" t="s">
        <v>730</v>
      </c>
      <c r="D7" s="83"/>
      <c r="E7" s="83"/>
      <c r="F7" s="146"/>
      <c r="G7" s="99"/>
      <c r="H7" s="99"/>
      <c r="I7" s="99"/>
      <c r="J7" s="99"/>
      <c r="K7" s="143"/>
      <c r="L7" s="81" t="s">
        <v>732</v>
      </c>
      <c r="M7" s="83"/>
      <c r="N7" s="83"/>
      <c r="O7" s="83"/>
      <c r="P7" s="1131"/>
      <c r="Q7" s="1132"/>
      <c r="R7" s="1132"/>
      <c r="S7" s="1132"/>
      <c r="T7" s="1132"/>
      <c r="U7" s="1132"/>
      <c r="V7" s="1132"/>
      <c r="W7" s="80"/>
      <c r="X7" s="145"/>
    </row>
    <row r="8" spans="1:24" s="15" customFormat="1" ht="4" customHeight="1">
      <c r="A8" s="81"/>
      <c r="B8" s="83"/>
      <c r="C8" s="81"/>
      <c r="D8" s="83"/>
      <c r="E8" s="83"/>
      <c r="F8" s="146"/>
      <c r="G8" s="99"/>
      <c r="H8" s="99"/>
      <c r="I8" s="99"/>
      <c r="J8" s="99"/>
      <c r="K8" s="143"/>
      <c r="L8" s="81"/>
      <c r="M8" s="83"/>
      <c r="N8" s="83"/>
      <c r="O8" s="83"/>
      <c r="P8" s="475"/>
      <c r="Q8" s="476"/>
      <c r="R8" s="476"/>
      <c r="S8" s="476"/>
      <c r="T8" s="476"/>
      <c r="U8" s="476"/>
      <c r="V8" s="476"/>
      <c r="W8" s="80"/>
      <c r="X8" s="145"/>
    </row>
    <row r="9" spans="1:24" s="15" customFormat="1" ht="15.75" customHeight="1">
      <c r="A9" s="83"/>
      <c r="B9" s="83"/>
      <c r="C9" s="83"/>
      <c r="D9" s="83"/>
      <c r="E9" s="83"/>
      <c r="F9" s="1135" t="s">
        <v>731</v>
      </c>
      <c r="G9" s="1135"/>
      <c r="H9" s="647"/>
      <c r="I9" s="81" t="s">
        <v>996</v>
      </c>
      <c r="J9" s="83"/>
      <c r="K9" s="744"/>
      <c r="L9" s="595" t="s">
        <v>734</v>
      </c>
      <c r="M9" s="98"/>
      <c r="N9" s="968"/>
      <c r="O9" s="968"/>
      <c r="P9" s="147"/>
      <c r="Q9" s="147"/>
      <c r="R9" s="147"/>
      <c r="S9" s="147"/>
      <c r="T9" s="147"/>
      <c r="U9" s="147"/>
      <c r="V9" s="83"/>
      <c r="W9" s="83"/>
      <c r="X9" s="145"/>
    </row>
    <row r="10" spans="1:24" s="15" customFormat="1" ht="15.75" customHeight="1">
      <c r="A10" s="83"/>
      <c r="B10" s="83"/>
      <c r="C10" s="83"/>
      <c r="D10" s="83"/>
      <c r="E10" s="83"/>
      <c r="F10" s="410"/>
      <c r="G10" s="83"/>
      <c r="H10" s="642" t="s">
        <v>642</v>
      </c>
      <c r="I10" s="83"/>
      <c r="J10" s="83"/>
      <c r="K10" s="148"/>
      <c r="L10" s="789" t="s">
        <v>940</v>
      </c>
      <c r="M10" s="149"/>
      <c r="N10" s="83"/>
      <c r="O10" s="83"/>
      <c r="P10" s="150"/>
      <c r="Q10" s="150"/>
      <c r="R10" s="150"/>
      <c r="S10" s="150"/>
      <c r="T10" s="150"/>
      <c r="U10" s="150"/>
      <c r="V10" s="83"/>
      <c r="W10" s="83"/>
      <c r="X10" s="143"/>
    </row>
    <row r="11" spans="1:24" s="15" customFormat="1" ht="15.75" customHeight="1">
      <c r="A11" s="83"/>
      <c r="B11" s="83"/>
      <c r="C11" s="83"/>
      <c r="D11" s="83"/>
      <c r="E11" s="83"/>
      <c r="F11" s="410"/>
      <c r="G11" s="83"/>
      <c r="H11" s="642"/>
      <c r="I11" s="83"/>
      <c r="J11" s="83"/>
      <c r="K11" s="148"/>
      <c r="L11" s="789" t="s">
        <v>942</v>
      </c>
      <c r="M11" s="149"/>
      <c r="N11" s="83"/>
      <c r="O11" s="83"/>
      <c r="P11" s="150"/>
      <c r="Q11" s="150"/>
      <c r="R11" s="150"/>
      <c r="S11" s="150"/>
      <c r="T11" s="150"/>
      <c r="U11" s="150"/>
      <c r="V11" s="83"/>
      <c r="W11" s="83"/>
      <c r="X11" s="143"/>
    </row>
    <row r="12" spans="1:24" s="15" customFormat="1" ht="4" customHeight="1">
      <c r="A12" s="83"/>
      <c r="B12" s="83"/>
      <c r="C12" s="83"/>
      <c r="D12" s="83"/>
      <c r="E12" s="83"/>
      <c r="F12" s="410"/>
      <c r="G12" s="83"/>
      <c r="H12" s="642"/>
      <c r="I12" s="83"/>
      <c r="J12" s="83"/>
      <c r="K12" s="148"/>
      <c r="L12" s="789"/>
      <c r="M12" s="149"/>
      <c r="N12" s="83"/>
      <c r="O12" s="83"/>
      <c r="P12" s="150"/>
      <c r="Q12" s="150"/>
      <c r="R12" s="150"/>
      <c r="S12" s="150"/>
      <c r="T12" s="150"/>
      <c r="U12" s="150"/>
      <c r="V12" s="83"/>
      <c r="W12" s="83"/>
      <c r="X12" s="143"/>
    </row>
    <row r="13" spans="1:24" s="15" customFormat="1" ht="15.75" customHeight="1">
      <c r="A13" s="83"/>
      <c r="B13" s="83"/>
      <c r="C13" s="83"/>
      <c r="D13" s="83"/>
      <c r="E13" s="83"/>
      <c r="F13" s="410"/>
      <c r="G13" s="83"/>
      <c r="H13" s="642"/>
      <c r="I13" s="83"/>
      <c r="J13" s="83"/>
      <c r="K13" s="744"/>
      <c r="L13" s="224" t="s">
        <v>941</v>
      </c>
      <c r="M13" s="149"/>
      <c r="N13" s="83"/>
      <c r="O13" s="83"/>
      <c r="P13" s="150"/>
      <c r="Q13" s="150"/>
      <c r="R13" s="150"/>
      <c r="S13" s="150"/>
      <c r="T13" s="81"/>
      <c r="U13" s="150"/>
      <c r="V13" s="83"/>
      <c r="W13" s="83"/>
      <c r="X13" s="143"/>
    </row>
    <row r="14" spans="1:24" s="15" customFormat="1" ht="15.75" customHeight="1">
      <c r="A14" s="83"/>
      <c r="B14" s="83"/>
      <c r="C14" s="83"/>
      <c r="D14" s="83"/>
      <c r="E14" s="83"/>
      <c r="F14" s="410"/>
      <c r="G14" s="83"/>
      <c r="H14" s="642"/>
      <c r="I14" s="83"/>
      <c r="J14" s="83"/>
      <c r="K14" s="83"/>
      <c r="L14" s="224" t="s">
        <v>939</v>
      </c>
      <c r="M14" s="1131"/>
      <c r="N14" s="1132"/>
      <c r="O14" s="1132"/>
      <c r="P14" s="1132"/>
      <c r="Q14" s="1132"/>
      <c r="R14" s="1132"/>
      <c r="S14" s="1132"/>
      <c r="T14" s="1132"/>
      <c r="U14" s="1132"/>
      <c r="V14" s="1132"/>
      <c r="W14" s="1132"/>
      <c r="X14" s="143"/>
    </row>
    <row r="15" spans="1:24" s="15" customFormat="1" ht="15.75" customHeight="1">
      <c r="A15" s="998" t="s">
        <v>709</v>
      </c>
      <c r="B15" s="998" t="s">
        <v>949</v>
      </c>
      <c r="C15" s="83"/>
      <c r="D15" s="83"/>
      <c r="E15" s="83"/>
      <c r="F15" s="410"/>
      <c r="G15" s="83"/>
      <c r="H15" s="410"/>
      <c r="I15" s="83"/>
      <c r="J15" s="968"/>
      <c r="K15" s="148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1143"/>
      <c r="W15" s="1143"/>
      <c r="X15" s="143"/>
    </row>
    <row r="16" spans="1:24" s="15" customFormat="1" ht="6" customHeight="1">
      <c r="A16" s="79"/>
      <c r="B16" s="79"/>
      <c r="C16" s="79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145"/>
    </row>
    <row r="17" spans="1:27" s="15" customFormat="1" ht="17.25" customHeight="1">
      <c r="A17" s="79"/>
      <c r="B17" s="1149" t="s">
        <v>950</v>
      </c>
      <c r="C17" s="1150"/>
      <c r="D17" s="1150"/>
      <c r="E17" s="1150"/>
      <c r="F17" s="1150"/>
      <c r="G17" s="1150"/>
      <c r="H17" s="1150"/>
      <c r="I17" s="1150"/>
      <c r="J17" s="1150"/>
      <c r="K17" s="1151"/>
      <c r="L17" s="1136" t="s">
        <v>718</v>
      </c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8"/>
      <c r="X17" s="145"/>
    </row>
    <row r="18" spans="1:27" s="15" customFormat="1" ht="15.75" customHeight="1">
      <c r="A18" s="151"/>
      <c r="B18" s="1152"/>
      <c r="C18" s="1153"/>
      <c r="D18" s="1153"/>
      <c r="E18" s="1153"/>
      <c r="F18" s="1153"/>
      <c r="G18" s="1153"/>
      <c r="H18" s="1153"/>
      <c r="I18" s="1153"/>
      <c r="J18" s="1153"/>
      <c r="K18" s="1154"/>
      <c r="L18" s="779" t="s">
        <v>55</v>
      </c>
      <c r="M18" s="779" t="s">
        <v>94</v>
      </c>
      <c r="N18" s="1129" t="s">
        <v>95</v>
      </c>
      <c r="O18" s="1130"/>
      <c r="P18" s="779" t="s">
        <v>63</v>
      </c>
      <c r="Q18" s="1129" t="s">
        <v>710</v>
      </c>
      <c r="R18" s="1130"/>
      <c r="S18" s="779" t="s">
        <v>711</v>
      </c>
      <c r="T18" s="779" t="s">
        <v>712</v>
      </c>
      <c r="U18" s="779" t="s">
        <v>713</v>
      </c>
      <c r="V18" s="779" t="s">
        <v>714</v>
      </c>
      <c r="W18" s="779" t="s">
        <v>715</v>
      </c>
      <c r="X18" s="1045"/>
      <c r="Y18" s="441"/>
      <c r="Z18" s="441"/>
      <c r="AA18" s="441"/>
    </row>
    <row r="19" spans="1:27" s="15" customFormat="1" ht="12.75" customHeight="1">
      <c r="A19" s="151"/>
      <c r="B19" s="464"/>
      <c r="C19" s="465"/>
      <c r="D19" s="465"/>
      <c r="E19" s="465"/>
      <c r="F19" s="465"/>
      <c r="G19" s="465"/>
      <c r="H19" s="465"/>
      <c r="I19" s="465"/>
      <c r="J19" s="465"/>
      <c r="K19" s="466"/>
      <c r="L19" s="1146" t="s">
        <v>945</v>
      </c>
      <c r="M19" s="1147"/>
      <c r="N19" s="1147"/>
      <c r="O19" s="1147"/>
      <c r="P19" s="1147"/>
      <c r="Q19" s="1147"/>
      <c r="R19" s="1147"/>
      <c r="S19" s="1147"/>
      <c r="T19" s="1147"/>
      <c r="U19" s="1147"/>
      <c r="V19" s="1147"/>
      <c r="W19" s="1148"/>
      <c r="X19" s="1045"/>
      <c r="Y19" s="441"/>
      <c r="Z19" s="441"/>
      <c r="AA19" s="441"/>
    </row>
    <row r="20" spans="1:27" s="15" customFormat="1" ht="14">
      <c r="A20" s="151"/>
      <c r="B20" s="479">
        <v>1</v>
      </c>
      <c r="C20" s="449" t="s">
        <v>748</v>
      </c>
      <c r="D20" s="450"/>
      <c r="E20" s="450"/>
      <c r="F20" s="450"/>
      <c r="G20" s="450"/>
      <c r="H20" s="450"/>
      <c r="I20" s="450"/>
      <c r="J20" s="450"/>
      <c r="K20" s="451"/>
      <c r="L20" s="745"/>
      <c r="M20" s="745"/>
      <c r="N20" s="1144"/>
      <c r="O20" s="1145"/>
      <c r="P20" s="745"/>
      <c r="Q20" s="1144"/>
      <c r="R20" s="1145"/>
      <c r="S20" s="745"/>
      <c r="T20" s="745"/>
      <c r="U20" s="745"/>
      <c r="V20" s="745"/>
      <c r="W20" s="745"/>
      <c r="X20" s="145"/>
    </row>
    <row r="21" spans="1:27" s="15" customFormat="1" ht="14">
      <c r="A21" s="151"/>
      <c r="B21" s="616">
        <v>2</v>
      </c>
      <c r="C21" s="617" t="s">
        <v>747</v>
      </c>
      <c r="D21" s="455"/>
      <c r="E21" s="455"/>
      <c r="F21" s="455"/>
      <c r="G21" s="442"/>
      <c r="H21" s="443"/>
      <c r="I21" s="443"/>
      <c r="J21" s="457"/>
      <c r="K21" s="444"/>
      <c r="L21" s="745"/>
      <c r="M21" s="744"/>
      <c r="N21" s="1144"/>
      <c r="O21" s="1145"/>
      <c r="P21" s="745"/>
      <c r="Q21" s="1144"/>
      <c r="R21" s="1145"/>
      <c r="S21" s="745"/>
      <c r="T21" s="745"/>
      <c r="U21" s="745"/>
      <c r="V21" s="745"/>
      <c r="W21" s="745"/>
      <c r="X21" s="145"/>
    </row>
    <row r="22" spans="1:27" s="15" customFormat="1" ht="14">
      <c r="A22" s="151"/>
      <c r="B22" s="618"/>
      <c r="C22" s="619" t="s">
        <v>737</v>
      </c>
      <c r="D22" s="447"/>
      <c r="E22" s="447"/>
      <c r="F22" s="447"/>
      <c r="G22" s="447"/>
      <c r="H22" s="447"/>
      <c r="I22" s="447"/>
      <c r="J22" s="462"/>
      <c r="K22" s="448"/>
      <c r="L22" s="468"/>
      <c r="M22" s="469"/>
      <c r="N22" s="470"/>
      <c r="O22" s="470"/>
      <c r="P22" s="469"/>
      <c r="Q22" s="470"/>
      <c r="R22" s="470"/>
      <c r="S22" s="469"/>
      <c r="T22" s="469"/>
      <c r="U22" s="469"/>
      <c r="V22" s="469"/>
      <c r="W22" s="471"/>
      <c r="X22" s="145"/>
    </row>
    <row r="23" spans="1:27" s="15" customFormat="1" ht="16.5">
      <c r="A23" s="151"/>
      <c r="B23" s="620">
        <v>3</v>
      </c>
      <c r="C23" s="621" t="s">
        <v>946</v>
      </c>
      <c r="D23" s="450"/>
      <c r="E23" s="450"/>
      <c r="F23" s="450"/>
      <c r="G23" s="450"/>
      <c r="H23" s="450"/>
      <c r="I23" s="450"/>
      <c r="J23" s="450"/>
      <c r="K23" s="451"/>
      <c r="L23" s="745"/>
      <c r="M23" s="745"/>
      <c r="N23" s="1144"/>
      <c r="O23" s="1145"/>
      <c r="P23" s="745"/>
      <c r="Q23" s="1144"/>
      <c r="R23" s="1145"/>
      <c r="S23" s="745"/>
      <c r="T23" s="745"/>
      <c r="U23" s="745"/>
      <c r="V23" s="745"/>
      <c r="W23" s="745"/>
      <c r="X23" s="145"/>
    </row>
    <row r="24" spans="1:27" s="15" customFormat="1" ht="16.5">
      <c r="A24" s="151"/>
      <c r="B24" s="594">
        <v>4</v>
      </c>
      <c r="C24" s="449" t="s">
        <v>947</v>
      </c>
      <c r="D24" s="450"/>
      <c r="E24" s="450"/>
      <c r="F24" s="450"/>
      <c r="G24" s="450"/>
      <c r="H24" s="450"/>
      <c r="I24" s="450"/>
      <c r="J24" s="450"/>
      <c r="K24" s="451"/>
      <c r="L24" s="745"/>
      <c r="M24" s="745"/>
      <c r="N24" s="1144"/>
      <c r="O24" s="1145"/>
      <c r="P24" s="745"/>
      <c r="Q24" s="1144"/>
      <c r="R24" s="1145"/>
      <c r="S24" s="745"/>
      <c r="T24" s="745"/>
      <c r="U24" s="745"/>
      <c r="V24" s="745"/>
      <c r="W24" s="745"/>
      <c r="X24" s="145"/>
    </row>
    <row r="25" spans="1:27" s="15" customFormat="1" ht="14">
      <c r="A25" s="151"/>
      <c r="B25" s="620">
        <v>5</v>
      </c>
      <c r="C25" s="622" t="s">
        <v>746</v>
      </c>
      <c r="D25" s="443"/>
      <c r="E25" s="443"/>
      <c r="F25" s="443"/>
      <c r="G25" s="443"/>
      <c r="H25" s="443"/>
      <c r="I25" s="443"/>
      <c r="J25" s="443"/>
      <c r="K25" s="444"/>
      <c r="L25" s="745"/>
      <c r="M25" s="745"/>
      <c r="N25" s="1144"/>
      <c r="O25" s="1145"/>
      <c r="P25" s="745"/>
      <c r="Q25" s="1144"/>
      <c r="R25" s="1145"/>
      <c r="S25" s="745"/>
      <c r="T25" s="745"/>
      <c r="U25" s="745"/>
      <c r="V25" s="745"/>
      <c r="W25" s="745"/>
      <c r="X25" s="145"/>
    </row>
    <row r="26" spans="1:27" s="15" customFormat="1" ht="15.75" customHeight="1">
      <c r="A26" s="151"/>
      <c r="B26" s="622"/>
      <c r="C26" s="623" t="s">
        <v>745</v>
      </c>
      <c r="D26" s="478"/>
      <c r="E26" s="478"/>
      <c r="F26" s="478"/>
      <c r="G26" s="478"/>
      <c r="H26" s="478"/>
      <c r="I26" s="447"/>
      <c r="J26" s="447"/>
      <c r="K26" s="448"/>
      <c r="L26" s="442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4"/>
      <c r="X26" s="145"/>
    </row>
    <row r="27" spans="1:27" s="15" customFormat="1" ht="15.5">
      <c r="A27" s="151"/>
      <c r="B27" s="624"/>
      <c r="C27" s="625" t="s">
        <v>114</v>
      </c>
      <c r="D27" s="452" t="s">
        <v>728</v>
      </c>
      <c r="E27" s="450"/>
      <c r="F27" s="450"/>
      <c r="G27" s="450"/>
      <c r="H27" s="450"/>
      <c r="I27" s="450"/>
      <c r="J27" s="456"/>
      <c r="K27" s="451"/>
      <c r="L27" s="445"/>
      <c r="M27" s="459" t="s">
        <v>716</v>
      </c>
      <c r="N27" s="746"/>
      <c r="O27" s="144"/>
      <c r="P27" s="459" t="s">
        <v>717</v>
      </c>
      <c r="Q27" s="746"/>
      <c r="R27" s="144"/>
      <c r="S27" s="458" t="s">
        <v>739</v>
      </c>
      <c r="T27" s="144"/>
      <c r="U27" s="144"/>
      <c r="V27" s="144"/>
      <c r="W27" s="446"/>
      <c r="X27" s="145"/>
    </row>
    <row r="28" spans="1:27" s="15" customFormat="1" ht="14.5">
      <c r="A28" s="151"/>
      <c r="B28" s="624"/>
      <c r="C28" s="625" t="s">
        <v>114</v>
      </c>
      <c r="D28" s="454" t="s">
        <v>725</v>
      </c>
      <c r="E28" s="443"/>
      <c r="F28" s="443"/>
      <c r="G28" s="443"/>
      <c r="H28" s="443"/>
      <c r="I28" s="443"/>
      <c r="J28" s="461"/>
      <c r="K28" s="444"/>
      <c r="L28" s="445"/>
      <c r="M28" s="459"/>
      <c r="N28" s="144"/>
      <c r="O28" s="144"/>
      <c r="P28" s="459"/>
      <c r="Q28" s="144"/>
      <c r="R28" s="144"/>
      <c r="S28" s="144"/>
      <c r="T28" s="144"/>
      <c r="U28" s="144"/>
      <c r="V28" s="144"/>
      <c r="W28" s="446"/>
      <c r="X28" s="145"/>
    </row>
    <row r="29" spans="1:27" s="15" customFormat="1" ht="15.5">
      <c r="A29" s="151"/>
      <c r="B29" s="624"/>
      <c r="C29" s="625"/>
      <c r="D29" s="453" t="s">
        <v>726</v>
      </c>
      <c r="E29" s="447"/>
      <c r="F29" s="447"/>
      <c r="G29" s="447"/>
      <c r="H29" s="447"/>
      <c r="I29" s="447"/>
      <c r="J29" s="460"/>
      <c r="K29" s="448"/>
      <c r="L29" s="445"/>
      <c r="M29" s="459" t="s">
        <v>716</v>
      </c>
      <c r="N29" s="746"/>
      <c r="O29" s="144"/>
      <c r="P29" s="459" t="s">
        <v>717</v>
      </c>
      <c r="Q29" s="746"/>
      <c r="R29" s="144"/>
      <c r="S29" s="458" t="s">
        <v>739</v>
      </c>
      <c r="T29" s="144"/>
      <c r="U29" s="144"/>
      <c r="V29" s="144"/>
      <c r="W29" s="446"/>
      <c r="X29" s="145"/>
    </row>
    <row r="30" spans="1:27" s="15" customFormat="1" ht="15.5">
      <c r="A30" s="151"/>
      <c r="B30" s="624"/>
      <c r="C30" s="625" t="s">
        <v>114</v>
      </c>
      <c r="D30" s="452" t="s">
        <v>727</v>
      </c>
      <c r="E30" s="450"/>
      <c r="F30" s="450"/>
      <c r="G30" s="450"/>
      <c r="H30" s="450"/>
      <c r="I30" s="450"/>
      <c r="J30" s="456"/>
      <c r="K30" s="451"/>
      <c r="L30" s="445"/>
      <c r="M30" s="459" t="s">
        <v>716</v>
      </c>
      <c r="N30" s="746"/>
      <c r="O30" s="144"/>
      <c r="P30" s="459" t="s">
        <v>717</v>
      </c>
      <c r="Q30" s="746"/>
      <c r="R30" s="144"/>
      <c r="S30" s="458" t="s">
        <v>740</v>
      </c>
      <c r="T30" s="144"/>
      <c r="U30" s="144"/>
      <c r="V30" s="144"/>
      <c r="W30" s="446"/>
      <c r="X30" s="145"/>
    </row>
    <row r="31" spans="1:27" s="15" customFormat="1" ht="14.5">
      <c r="A31" s="151"/>
      <c r="B31" s="624"/>
      <c r="C31" s="625" t="s">
        <v>114</v>
      </c>
      <c r="D31" s="454" t="s">
        <v>943</v>
      </c>
      <c r="E31" s="443"/>
      <c r="F31" s="443"/>
      <c r="G31" s="443"/>
      <c r="H31" s="443"/>
      <c r="I31" s="443"/>
      <c r="J31" s="461"/>
      <c r="K31" s="444"/>
      <c r="L31" s="445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446"/>
      <c r="X31" s="145"/>
    </row>
    <row r="32" spans="1:27" s="15" customFormat="1" ht="15.5">
      <c r="A32" s="151"/>
      <c r="B32" s="624"/>
      <c r="C32" s="626"/>
      <c r="D32" s="453" t="s">
        <v>944</v>
      </c>
      <c r="E32" s="144"/>
      <c r="F32" s="144"/>
      <c r="G32" s="144"/>
      <c r="H32" s="144"/>
      <c r="I32" s="447"/>
      <c r="J32" s="460"/>
      <c r="K32" s="448"/>
      <c r="L32" s="445"/>
      <c r="M32" s="459" t="s">
        <v>716</v>
      </c>
      <c r="N32" s="746"/>
      <c r="O32" s="144"/>
      <c r="P32" s="459" t="s">
        <v>717</v>
      </c>
      <c r="Q32" s="746"/>
      <c r="R32" s="144"/>
      <c r="S32" s="458" t="s">
        <v>741</v>
      </c>
      <c r="T32" s="144"/>
      <c r="U32" s="144"/>
      <c r="V32" s="144"/>
      <c r="W32" s="446"/>
      <c r="X32" s="145"/>
    </row>
    <row r="33" spans="1:24" s="15" customFormat="1" ht="14.5">
      <c r="A33" s="151"/>
      <c r="B33" s="624"/>
      <c r="C33" s="625" t="s">
        <v>114</v>
      </c>
      <c r="D33" s="454" t="s">
        <v>743</v>
      </c>
      <c r="E33" s="443"/>
      <c r="F33" s="443"/>
      <c r="G33" s="443"/>
      <c r="H33" s="443"/>
      <c r="I33" s="443"/>
      <c r="J33" s="457"/>
      <c r="K33" s="444"/>
      <c r="L33" s="445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446"/>
      <c r="X33" s="145"/>
    </row>
    <row r="34" spans="1:24" s="15" customFormat="1" ht="15.5">
      <c r="A34" s="151"/>
      <c r="B34" s="624"/>
      <c r="C34" s="626"/>
      <c r="D34" s="625" t="s">
        <v>114</v>
      </c>
      <c r="E34" s="463" t="s">
        <v>719</v>
      </c>
      <c r="F34" s="447"/>
      <c r="G34" s="447"/>
      <c r="H34" s="447"/>
      <c r="I34" s="447"/>
      <c r="J34" s="462"/>
      <c r="K34" s="448"/>
      <c r="L34" s="445"/>
      <c r="M34" s="459" t="s">
        <v>716</v>
      </c>
      <c r="N34" s="746"/>
      <c r="O34" s="144"/>
      <c r="P34" s="459" t="s">
        <v>717</v>
      </c>
      <c r="Q34" s="746"/>
      <c r="R34" s="144"/>
      <c r="S34" s="458" t="s">
        <v>742</v>
      </c>
      <c r="T34" s="144"/>
      <c r="U34" s="144"/>
      <c r="V34" s="144"/>
      <c r="W34" s="446"/>
      <c r="X34" s="145"/>
    </row>
    <row r="35" spans="1:24" s="15" customFormat="1" ht="15.5">
      <c r="A35" s="151"/>
      <c r="B35" s="624"/>
      <c r="C35" s="626"/>
      <c r="D35" s="625" t="s">
        <v>114</v>
      </c>
      <c r="E35" s="983" t="s">
        <v>720</v>
      </c>
      <c r="F35" s="144"/>
      <c r="G35" s="144"/>
      <c r="H35" s="144"/>
      <c r="I35" s="144"/>
      <c r="J35" s="459"/>
      <c r="K35" s="446"/>
      <c r="L35" s="445"/>
      <c r="M35" s="459" t="s">
        <v>716</v>
      </c>
      <c r="N35" s="746"/>
      <c r="O35" s="144"/>
      <c r="P35" s="459" t="s">
        <v>717</v>
      </c>
      <c r="Q35" s="746"/>
      <c r="R35" s="144"/>
      <c r="S35" s="458" t="s">
        <v>744</v>
      </c>
      <c r="T35" s="144"/>
      <c r="U35" s="144"/>
      <c r="V35" s="144"/>
      <c r="W35" s="446"/>
      <c r="X35" s="145"/>
    </row>
    <row r="36" spans="1:24" s="15" customFormat="1" ht="14.5">
      <c r="A36" s="151"/>
      <c r="B36" s="624"/>
      <c r="C36" s="625" t="s">
        <v>114</v>
      </c>
      <c r="D36" s="454" t="s">
        <v>721</v>
      </c>
      <c r="E36" s="443"/>
      <c r="F36" s="443"/>
      <c r="G36" s="443"/>
      <c r="H36" s="443"/>
      <c r="I36" s="443"/>
      <c r="J36" s="461"/>
      <c r="K36" s="444"/>
      <c r="L36" s="445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446"/>
      <c r="X36" s="145"/>
    </row>
    <row r="37" spans="1:24" s="15" customFormat="1" ht="15.5">
      <c r="A37" s="151"/>
      <c r="B37" s="624"/>
      <c r="C37" s="626"/>
      <c r="D37" s="453" t="s">
        <v>722</v>
      </c>
      <c r="E37" s="447"/>
      <c r="F37" s="447"/>
      <c r="G37" s="447"/>
      <c r="H37" s="447"/>
      <c r="I37" s="447"/>
      <c r="J37" s="460"/>
      <c r="K37" s="448"/>
      <c r="L37" s="445"/>
      <c r="M37" s="459" t="s">
        <v>716</v>
      </c>
      <c r="N37" s="746"/>
      <c r="O37" s="144"/>
      <c r="P37" s="459" t="s">
        <v>717</v>
      </c>
      <c r="Q37" s="746"/>
      <c r="R37" s="144"/>
      <c r="S37" s="458" t="s">
        <v>742</v>
      </c>
      <c r="T37" s="144"/>
      <c r="U37" s="144"/>
      <c r="V37" s="144"/>
      <c r="W37" s="446"/>
      <c r="X37" s="145"/>
    </row>
    <row r="38" spans="1:24" s="15" customFormat="1" ht="14.5">
      <c r="A38" s="151"/>
      <c r="B38" s="624"/>
      <c r="C38" s="625" t="s">
        <v>114</v>
      </c>
      <c r="D38" s="458" t="s">
        <v>723</v>
      </c>
      <c r="E38" s="144"/>
      <c r="F38" s="144"/>
      <c r="G38" s="144"/>
      <c r="H38" s="144"/>
      <c r="I38" s="144"/>
      <c r="J38" s="459"/>
      <c r="K38" s="446"/>
      <c r="L38" s="445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446"/>
      <c r="X38" s="145"/>
    </row>
    <row r="39" spans="1:24" s="15" customFormat="1" ht="15.5">
      <c r="A39" s="151"/>
      <c r="B39" s="624"/>
      <c r="C39" s="626"/>
      <c r="D39" s="458" t="s">
        <v>724</v>
      </c>
      <c r="E39" s="144"/>
      <c r="F39" s="144"/>
      <c r="G39" s="144"/>
      <c r="H39" s="144"/>
      <c r="I39" s="144"/>
      <c r="J39" s="459"/>
      <c r="K39" s="446"/>
      <c r="L39" s="445"/>
      <c r="M39" s="459" t="s">
        <v>716</v>
      </c>
      <c r="N39" s="746"/>
      <c r="O39" s="144"/>
      <c r="P39" s="459" t="s">
        <v>717</v>
      </c>
      <c r="Q39" s="746"/>
      <c r="R39" s="144"/>
      <c r="S39" s="792" t="s">
        <v>948</v>
      </c>
      <c r="T39" s="144"/>
      <c r="U39" s="144"/>
      <c r="V39" s="144"/>
      <c r="W39" s="446"/>
      <c r="X39" s="145"/>
    </row>
    <row r="40" spans="1:24" s="15" customFormat="1" ht="5.25" customHeight="1">
      <c r="A40" s="151"/>
      <c r="B40" s="627"/>
      <c r="C40" s="628"/>
      <c r="D40" s="453"/>
      <c r="E40" s="447"/>
      <c r="F40" s="447"/>
      <c r="G40" s="447"/>
      <c r="H40" s="447"/>
      <c r="I40" s="447"/>
      <c r="J40" s="460"/>
      <c r="K40" s="448"/>
      <c r="L40" s="447"/>
      <c r="M40" s="460"/>
      <c r="N40" s="480"/>
      <c r="O40" s="480"/>
      <c r="P40" s="472"/>
      <c r="Q40" s="480"/>
      <c r="R40" s="447"/>
      <c r="S40" s="453"/>
      <c r="T40" s="447"/>
      <c r="U40" s="447"/>
      <c r="V40" s="447"/>
      <c r="W40" s="448"/>
      <c r="X40" s="145"/>
    </row>
    <row r="41" spans="1:24" s="15" customFormat="1" ht="3.75" customHeight="1">
      <c r="A41" s="151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145"/>
    </row>
    <row r="42" spans="1:24" ht="12" customHeight="1">
      <c r="A42" s="80"/>
      <c r="B42" s="790">
        <v>1</v>
      </c>
      <c r="C42" s="791" t="s">
        <v>976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970"/>
    </row>
    <row r="43" spans="1:24" ht="14.15" customHeight="1">
      <c r="A43" s="80"/>
      <c r="B43" s="790">
        <v>2</v>
      </c>
      <c r="C43" s="791" t="s">
        <v>977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1046"/>
      <c r="W43" s="1047"/>
      <c r="X43" s="970"/>
    </row>
    <row r="44" spans="1:24">
      <c r="V44" s="1044"/>
      <c r="W44" s="435"/>
    </row>
    <row r="45" spans="1:24">
      <c r="F45" s="56"/>
      <c r="G45" s="56"/>
      <c r="H45" s="56"/>
      <c r="I45" s="56"/>
      <c r="J45" s="56"/>
    </row>
  </sheetData>
  <sheetProtection password="B1D6" sheet="1" objects="1" scenarios="1"/>
  <mergeCells count="26">
    <mergeCell ref="L19:W19"/>
    <mergeCell ref="B17:K18"/>
    <mergeCell ref="N20:O20"/>
    <mergeCell ref="N21:O21"/>
    <mergeCell ref="N23:O23"/>
    <mergeCell ref="N24:O24"/>
    <mergeCell ref="N25:O25"/>
    <mergeCell ref="Q20:R20"/>
    <mergeCell ref="Q21:R21"/>
    <mergeCell ref="Q23:R23"/>
    <mergeCell ref="Q24:R24"/>
    <mergeCell ref="Q25:R25"/>
    <mergeCell ref="A1:F1"/>
    <mergeCell ref="A2:I2"/>
    <mergeCell ref="N18:O18"/>
    <mergeCell ref="P7:V7"/>
    <mergeCell ref="U1:W1"/>
    <mergeCell ref="H1:T1"/>
    <mergeCell ref="J2:T2"/>
    <mergeCell ref="F9:G9"/>
    <mergeCell ref="L17:W17"/>
    <mergeCell ref="U2:W2"/>
    <mergeCell ref="T5:U5"/>
    <mergeCell ref="Q18:R18"/>
    <mergeCell ref="M14:W14"/>
    <mergeCell ref="L15:W15"/>
  </mergeCells>
  <pageMargins left="0.78740157480314965" right="0.59055118110236227" top="0.59055118110236227" bottom="0.39370078740157483" header="0.39370078740157483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O35"/>
  <sheetViews>
    <sheetView showGridLines="0" view="pageBreakPreview" zoomScaleNormal="100" zoomScaleSheetLayoutView="100" workbookViewId="0">
      <selection activeCell="D12" sqref="D12"/>
    </sheetView>
  </sheetViews>
  <sheetFormatPr baseColWidth="10" defaultRowHeight="12.5"/>
  <cols>
    <col min="1" max="1" width="3.7265625" customWidth="1"/>
    <col min="2" max="2" width="12" customWidth="1"/>
    <col min="3" max="3" width="1.54296875" customWidth="1"/>
    <col min="4" max="4" width="12.81640625" customWidth="1"/>
    <col min="5" max="5" width="8.54296875" customWidth="1"/>
    <col min="6" max="6" width="9.7265625" customWidth="1"/>
    <col min="7" max="7" width="4.26953125" customWidth="1"/>
    <col min="8" max="8" width="13" customWidth="1"/>
    <col min="9" max="9" width="4.54296875" bestFit="1" customWidth="1"/>
    <col min="10" max="10" width="9.453125" customWidth="1"/>
    <col min="11" max="11" width="4.54296875" bestFit="1" customWidth="1"/>
    <col min="12" max="12" width="13.453125" customWidth="1"/>
    <col min="13" max="13" width="23.26953125" customWidth="1"/>
    <col min="14" max="14" width="14.1796875" customWidth="1"/>
    <col min="15" max="15" width="0.81640625" style="36" customWidth="1"/>
  </cols>
  <sheetData>
    <row r="1" spans="1:15" ht="24" customHeight="1">
      <c r="A1" s="1125" t="s">
        <v>755</v>
      </c>
      <c r="B1" s="1126"/>
      <c r="C1" s="1183"/>
      <c r="D1" s="1126"/>
      <c r="E1" s="1184" t="str">
        <f>IF(Festsetzungsbescheid!H25&gt;0,Festsetzungsbescheid!H25," ")</f>
        <v xml:space="preserve"> </v>
      </c>
      <c r="F1" s="1184"/>
      <c r="G1" s="139"/>
      <c r="H1" s="110"/>
      <c r="I1" s="110"/>
      <c r="J1" s="972" t="s">
        <v>124</v>
      </c>
      <c r="K1" s="972"/>
      <c r="L1" s="972"/>
      <c r="M1" s="972"/>
      <c r="N1" s="974" t="s">
        <v>117</v>
      </c>
      <c r="O1" s="103"/>
    </row>
    <row r="2" spans="1:15" ht="17.25" customHeight="1">
      <c r="A2" s="1127" t="s">
        <v>706</v>
      </c>
      <c r="B2" s="1128"/>
      <c r="C2" s="1128"/>
      <c r="D2" s="1128"/>
      <c r="E2" s="1128"/>
      <c r="F2" s="1128"/>
      <c r="G2" s="1128"/>
      <c r="H2" s="1128"/>
      <c r="I2" s="1134" t="str">
        <f>IF(ISBLANK(Festsetzungsbescheid!D27)," ",Festsetzungsbescheid!D27)</f>
        <v xml:space="preserve"> </v>
      </c>
      <c r="J2" s="1134"/>
      <c r="K2" s="1134"/>
      <c r="L2" s="1134"/>
      <c r="M2" s="1134"/>
      <c r="N2" s="985" t="s">
        <v>738</v>
      </c>
      <c r="O2" s="140"/>
    </row>
    <row r="3" spans="1:15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970"/>
    </row>
    <row r="4" spans="1:15" ht="15.5">
      <c r="A4" s="998" t="s">
        <v>685</v>
      </c>
      <c r="B4" s="998" t="s">
        <v>756</v>
      </c>
      <c r="C4" s="998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970"/>
    </row>
    <row r="5" spans="1:15" ht="15.5">
      <c r="A5" s="998"/>
      <c r="B5" s="998" t="s">
        <v>834</v>
      </c>
      <c r="C5" s="998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70"/>
    </row>
    <row r="6" spans="1:15" ht="6" customHeight="1" thickBo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70"/>
    </row>
    <row r="7" spans="1:15" ht="12.75" customHeight="1">
      <c r="A7" s="80"/>
      <c r="B7" s="759" t="s">
        <v>42</v>
      </c>
      <c r="C7" s="761"/>
      <c r="D7" s="760" t="s">
        <v>43</v>
      </c>
      <c r="E7" s="761" t="s">
        <v>44</v>
      </c>
      <c r="F7" s="1185" t="s">
        <v>45</v>
      </c>
      <c r="G7" s="1186"/>
      <c r="H7" s="1185" t="s">
        <v>46</v>
      </c>
      <c r="I7" s="1186"/>
      <c r="J7" s="1185" t="s">
        <v>47</v>
      </c>
      <c r="K7" s="1186"/>
      <c r="L7" s="760" t="s">
        <v>48</v>
      </c>
      <c r="M7" s="977" t="s">
        <v>49</v>
      </c>
      <c r="N7" s="762" t="s">
        <v>60</v>
      </c>
      <c r="O7" s="970"/>
    </row>
    <row r="8" spans="1:15" ht="15.75" customHeight="1">
      <c r="A8" s="80"/>
      <c r="B8" s="1155" t="s">
        <v>136</v>
      </c>
      <c r="C8" s="1156"/>
      <c r="D8" s="1171" t="s">
        <v>932</v>
      </c>
      <c r="E8" s="1172"/>
      <c r="F8" s="1172"/>
      <c r="G8" s="1173"/>
      <c r="H8" s="1171" t="s">
        <v>837</v>
      </c>
      <c r="I8" s="1173"/>
      <c r="J8" s="1177" t="s">
        <v>137</v>
      </c>
      <c r="K8" s="1178"/>
      <c r="L8" s="1181" t="s">
        <v>138</v>
      </c>
      <c r="M8" s="979" t="s">
        <v>753</v>
      </c>
      <c r="N8" s="1161" t="s">
        <v>757</v>
      </c>
      <c r="O8" s="970"/>
    </row>
    <row r="9" spans="1:15" ht="13.5" customHeight="1">
      <c r="A9" s="80"/>
      <c r="B9" s="1157"/>
      <c r="C9" s="1158"/>
      <c r="D9" s="1174"/>
      <c r="E9" s="1175"/>
      <c r="F9" s="1175"/>
      <c r="G9" s="1176"/>
      <c r="H9" s="1174"/>
      <c r="I9" s="1176"/>
      <c r="J9" s="1179"/>
      <c r="K9" s="1180"/>
      <c r="L9" s="1182"/>
      <c r="M9" s="1163" t="s">
        <v>835</v>
      </c>
      <c r="N9" s="1162"/>
      <c r="O9" s="970"/>
    </row>
    <row r="10" spans="1:15" ht="27.75" customHeight="1">
      <c r="A10" s="80"/>
      <c r="B10" s="1159"/>
      <c r="C10" s="1160"/>
      <c r="D10" s="488" t="s">
        <v>139</v>
      </c>
      <c r="E10" s="489" t="s">
        <v>749</v>
      </c>
      <c r="F10" s="1165" t="s">
        <v>140</v>
      </c>
      <c r="G10" s="1166"/>
      <c r="H10" s="1174"/>
      <c r="I10" s="1176"/>
      <c r="J10" s="1179"/>
      <c r="K10" s="1180"/>
      <c r="L10" s="1182"/>
      <c r="M10" s="1164"/>
      <c r="N10" s="1162"/>
      <c r="O10" s="970"/>
    </row>
    <row r="11" spans="1:15" ht="14.25" customHeight="1" thickBot="1">
      <c r="A11" s="80"/>
      <c r="B11" s="1191" t="s">
        <v>58</v>
      </c>
      <c r="C11" s="1170"/>
      <c r="D11" s="753" t="s">
        <v>750</v>
      </c>
      <c r="E11" s="754"/>
      <c r="F11" s="755"/>
      <c r="G11" s="756"/>
      <c r="H11" s="1167" t="s">
        <v>643</v>
      </c>
      <c r="I11" s="1168"/>
      <c r="J11" s="1169" t="s">
        <v>751</v>
      </c>
      <c r="K11" s="1170"/>
      <c r="L11" s="757" t="s">
        <v>752</v>
      </c>
      <c r="M11" s="978" t="s">
        <v>643</v>
      </c>
      <c r="N11" s="758" t="s">
        <v>754</v>
      </c>
      <c r="O11" s="970"/>
    </row>
    <row r="12" spans="1:15" ht="13.75" customHeight="1">
      <c r="A12" s="80"/>
      <c r="B12" s="1192" t="s">
        <v>55</v>
      </c>
      <c r="C12" s="1193"/>
      <c r="D12" s="962"/>
      <c r="E12" s="484"/>
      <c r="F12" s="137"/>
      <c r="G12" s="153" t="s">
        <v>127</v>
      </c>
      <c r="H12" s="137"/>
      <c r="I12" s="153" t="s">
        <v>127</v>
      </c>
      <c r="J12" s="154" t="str">
        <f>IF(F12=0," ",IF((H12-F12)&lt;0,"keine",H12-F12))</f>
        <v xml:space="preserve"> </v>
      </c>
      <c r="K12" s="153" t="s">
        <v>127</v>
      </c>
      <c r="L12" s="487" t="str">
        <f>IF(H12&lt;=0," ",IF(J12="keine","keine",(H12-F12)/F12))</f>
        <v xml:space="preserve"> </v>
      </c>
      <c r="M12" s="71"/>
      <c r="N12" s="490" t="str">
        <f>IF(J12=" "," ",IF(J12="keine",0,L12*M12))</f>
        <v xml:space="preserve"> </v>
      </c>
      <c r="O12" s="970"/>
    </row>
    <row r="13" spans="1:15" ht="13.75" customHeight="1">
      <c r="A13" s="80"/>
      <c r="B13" s="1194"/>
      <c r="C13" s="1195"/>
      <c r="D13" s="482"/>
      <c r="E13" s="485"/>
      <c r="F13" s="232"/>
      <c r="G13" s="155" t="s">
        <v>127</v>
      </c>
      <c r="H13" s="232"/>
      <c r="I13" s="155" t="s">
        <v>127</v>
      </c>
      <c r="J13" s="156" t="str">
        <f t="shared" ref="J13:J25" si="0">IF(F13=0," ",IF((H13-F13)&lt;0,"keine",H13-F13))</f>
        <v xml:space="preserve"> </v>
      </c>
      <c r="K13" s="155" t="s">
        <v>127</v>
      </c>
      <c r="L13" s="491" t="str">
        <f t="shared" ref="L13:L25" si="1">IF(H13&lt;=0," ",IF(J13="keine","keine",(H13-F13)/F13))</f>
        <v xml:space="preserve"> </v>
      </c>
      <c r="M13" s="72"/>
      <c r="N13" s="492" t="str">
        <f t="shared" ref="N13:N25" si="2">IF(J13=" "," ",IF(J13="keine",0,L13*M13))</f>
        <v xml:space="preserve"> </v>
      </c>
      <c r="O13" s="970"/>
    </row>
    <row r="14" spans="1:15" ht="13.75" customHeight="1" thickBot="1">
      <c r="A14" s="80"/>
      <c r="B14" s="1196"/>
      <c r="C14" s="1197"/>
      <c r="D14" s="483"/>
      <c r="E14" s="486"/>
      <c r="F14" s="138"/>
      <c r="G14" s="157" t="s">
        <v>127</v>
      </c>
      <c r="H14" s="138"/>
      <c r="I14" s="157" t="s">
        <v>127</v>
      </c>
      <c r="J14" s="158" t="str">
        <f t="shared" si="0"/>
        <v xml:space="preserve"> </v>
      </c>
      <c r="K14" s="157" t="s">
        <v>127</v>
      </c>
      <c r="L14" s="493" t="str">
        <f t="shared" si="1"/>
        <v xml:space="preserve"> </v>
      </c>
      <c r="M14" s="73"/>
      <c r="N14" s="494" t="str">
        <f t="shared" si="2"/>
        <v xml:space="preserve"> </v>
      </c>
      <c r="O14" s="970"/>
    </row>
    <row r="15" spans="1:15" ht="13.75" customHeight="1">
      <c r="A15" s="80"/>
      <c r="B15" s="1192" t="s">
        <v>795</v>
      </c>
      <c r="C15" s="1193"/>
      <c r="D15" s="481"/>
      <c r="E15" s="484"/>
      <c r="F15" s="137"/>
      <c r="G15" s="153" t="s">
        <v>127</v>
      </c>
      <c r="H15" s="137"/>
      <c r="I15" s="153" t="s">
        <v>127</v>
      </c>
      <c r="J15" s="154" t="str">
        <f t="shared" si="0"/>
        <v xml:space="preserve"> </v>
      </c>
      <c r="K15" s="153" t="s">
        <v>127</v>
      </c>
      <c r="L15" s="487" t="str">
        <f t="shared" si="1"/>
        <v xml:space="preserve"> </v>
      </c>
      <c r="M15" s="71"/>
      <c r="N15" s="490" t="str">
        <f t="shared" si="2"/>
        <v xml:space="preserve"> </v>
      </c>
      <c r="O15" s="970"/>
    </row>
    <row r="16" spans="1:15" ht="13.75" customHeight="1">
      <c r="A16" s="80"/>
      <c r="B16" s="1194"/>
      <c r="C16" s="1195"/>
      <c r="D16" s="482"/>
      <c r="E16" s="485"/>
      <c r="F16" s="232"/>
      <c r="G16" s="155" t="s">
        <v>127</v>
      </c>
      <c r="H16" s="232"/>
      <c r="I16" s="155" t="s">
        <v>127</v>
      </c>
      <c r="J16" s="156" t="str">
        <f t="shared" si="0"/>
        <v xml:space="preserve"> </v>
      </c>
      <c r="K16" s="155" t="s">
        <v>127</v>
      </c>
      <c r="L16" s="491" t="str">
        <f t="shared" si="1"/>
        <v xml:space="preserve"> </v>
      </c>
      <c r="M16" s="72"/>
      <c r="N16" s="492" t="str">
        <f t="shared" si="2"/>
        <v xml:space="preserve"> </v>
      </c>
      <c r="O16" s="970"/>
    </row>
    <row r="17" spans="1:15" ht="13.75" customHeight="1" thickBot="1">
      <c r="A17" s="80"/>
      <c r="B17" s="1196"/>
      <c r="C17" s="1197"/>
      <c r="D17" s="483"/>
      <c r="E17" s="486"/>
      <c r="F17" s="138"/>
      <c r="G17" s="157" t="s">
        <v>127</v>
      </c>
      <c r="H17" s="138"/>
      <c r="I17" s="157" t="s">
        <v>127</v>
      </c>
      <c r="J17" s="158" t="str">
        <f t="shared" si="0"/>
        <v xml:space="preserve"> </v>
      </c>
      <c r="K17" s="157" t="s">
        <v>127</v>
      </c>
      <c r="L17" s="493" t="str">
        <f t="shared" si="1"/>
        <v xml:space="preserve"> </v>
      </c>
      <c r="M17" s="73"/>
      <c r="N17" s="494" t="str">
        <f t="shared" si="2"/>
        <v xml:space="preserve"> </v>
      </c>
      <c r="O17" s="970"/>
    </row>
    <row r="18" spans="1:15" ht="13.75" customHeight="1">
      <c r="A18" s="80"/>
      <c r="B18" s="1192" t="s">
        <v>796</v>
      </c>
      <c r="C18" s="1193"/>
      <c r="D18" s="481"/>
      <c r="E18" s="484"/>
      <c r="F18" s="137"/>
      <c r="G18" s="153" t="s">
        <v>127</v>
      </c>
      <c r="H18" s="137"/>
      <c r="I18" s="153" t="s">
        <v>127</v>
      </c>
      <c r="J18" s="154" t="str">
        <f t="shared" si="0"/>
        <v xml:space="preserve"> </v>
      </c>
      <c r="K18" s="153" t="s">
        <v>127</v>
      </c>
      <c r="L18" s="487" t="str">
        <f t="shared" si="1"/>
        <v xml:space="preserve"> </v>
      </c>
      <c r="M18" s="71"/>
      <c r="N18" s="490" t="str">
        <f t="shared" si="2"/>
        <v xml:space="preserve"> </v>
      </c>
      <c r="O18" s="970"/>
    </row>
    <row r="19" spans="1:15" ht="13.75" customHeight="1">
      <c r="A19" s="80"/>
      <c r="B19" s="1194"/>
      <c r="C19" s="1195"/>
      <c r="D19" s="482"/>
      <c r="E19" s="485"/>
      <c r="F19" s="232"/>
      <c r="G19" s="155" t="s">
        <v>127</v>
      </c>
      <c r="H19" s="232"/>
      <c r="I19" s="155" t="s">
        <v>127</v>
      </c>
      <c r="J19" s="156" t="str">
        <f t="shared" si="0"/>
        <v xml:space="preserve"> </v>
      </c>
      <c r="K19" s="155" t="s">
        <v>127</v>
      </c>
      <c r="L19" s="491" t="str">
        <f t="shared" si="1"/>
        <v xml:space="preserve"> </v>
      </c>
      <c r="M19" s="72"/>
      <c r="N19" s="492" t="str">
        <f t="shared" si="2"/>
        <v xml:space="preserve"> </v>
      </c>
      <c r="O19" s="970"/>
    </row>
    <row r="20" spans="1:15" ht="13.75" customHeight="1" thickBot="1">
      <c r="A20" s="80"/>
      <c r="B20" s="1196"/>
      <c r="C20" s="1197"/>
      <c r="D20" s="483"/>
      <c r="E20" s="486"/>
      <c r="F20" s="138"/>
      <c r="G20" s="157" t="s">
        <v>127</v>
      </c>
      <c r="H20" s="138"/>
      <c r="I20" s="157" t="s">
        <v>127</v>
      </c>
      <c r="J20" s="158" t="str">
        <f t="shared" si="0"/>
        <v xml:space="preserve"> </v>
      </c>
      <c r="K20" s="157" t="s">
        <v>127</v>
      </c>
      <c r="L20" s="493" t="str">
        <f t="shared" si="1"/>
        <v xml:space="preserve"> </v>
      </c>
      <c r="M20" s="73"/>
      <c r="N20" s="494" t="str">
        <f t="shared" si="2"/>
        <v xml:space="preserve"> </v>
      </c>
      <c r="O20" s="970"/>
    </row>
    <row r="21" spans="1:15" ht="13.75" customHeight="1">
      <c r="A21" s="80"/>
      <c r="B21" s="1192" t="s">
        <v>63</v>
      </c>
      <c r="C21" s="1193"/>
      <c r="D21" s="481"/>
      <c r="E21" s="484"/>
      <c r="F21" s="137"/>
      <c r="G21" s="159" t="s">
        <v>128</v>
      </c>
      <c r="H21" s="137"/>
      <c r="I21" s="159" t="s">
        <v>128</v>
      </c>
      <c r="J21" s="154" t="str">
        <f t="shared" si="0"/>
        <v xml:space="preserve"> </v>
      </c>
      <c r="K21" s="159" t="s">
        <v>128</v>
      </c>
      <c r="L21" s="487" t="str">
        <f t="shared" si="1"/>
        <v xml:space="preserve"> </v>
      </c>
      <c r="M21" s="71"/>
      <c r="N21" s="490" t="str">
        <f t="shared" si="2"/>
        <v xml:space="preserve"> </v>
      </c>
      <c r="O21" s="970"/>
    </row>
    <row r="22" spans="1:15" ht="13.75" customHeight="1" thickBot="1">
      <c r="A22" s="80"/>
      <c r="B22" s="1196"/>
      <c r="C22" s="1197"/>
      <c r="D22" s="483"/>
      <c r="E22" s="486"/>
      <c r="F22" s="138"/>
      <c r="G22" s="160" t="s">
        <v>128</v>
      </c>
      <c r="H22" s="138"/>
      <c r="I22" s="160" t="s">
        <v>128</v>
      </c>
      <c r="J22" s="158" t="str">
        <f t="shared" si="0"/>
        <v xml:space="preserve"> </v>
      </c>
      <c r="K22" s="160" t="s">
        <v>128</v>
      </c>
      <c r="L22" s="493" t="str">
        <f t="shared" si="1"/>
        <v xml:space="preserve"> </v>
      </c>
      <c r="M22" s="73"/>
      <c r="N22" s="494" t="str">
        <f t="shared" si="2"/>
        <v xml:space="preserve"> </v>
      </c>
      <c r="O22" s="970"/>
    </row>
    <row r="23" spans="1:15" ht="13.75" customHeight="1">
      <c r="A23" s="80"/>
      <c r="B23" s="956"/>
      <c r="C23" s="1187" t="s">
        <v>972</v>
      </c>
      <c r="D23" s="481"/>
      <c r="E23" s="484"/>
      <c r="F23" s="137"/>
      <c r="G23" s="159" t="s">
        <v>128</v>
      </c>
      <c r="H23" s="137"/>
      <c r="I23" s="159" t="s">
        <v>128</v>
      </c>
      <c r="J23" s="154" t="str">
        <f t="shared" si="0"/>
        <v xml:space="preserve"> </v>
      </c>
      <c r="K23" s="159" t="s">
        <v>128</v>
      </c>
      <c r="L23" s="487" t="str">
        <f t="shared" si="1"/>
        <v xml:space="preserve"> </v>
      </c>
      <c r="M23" s="71"/>
      <c r="N23" s="490" t="str">
        <f t="shared" si="2"/>
        <v xml:space="preserve"> </v>
      </c>
      <c r="O23" s="970"/>
    </row>
    <row r="24" spans="1:15" ht="13.75" customHeight="1">
      <c r="A24" s="80"/>
      <c r="B24" s="957"/>
      <c r="C24" s="1188"/>
      <c r="D24" s="482"/>
      <c r="E24" s="485"/>
      <c r="F24" s="232"/>
      <c r="G24" s="495" t="s">
        <v>128</v>
      </c>
      <c r="H24" s="232"/>
      <c r="I24" s="231" t="s">
        <v>128</v>
      </c>
      <c r="J24" s="156" t="str">
        <f t="shared" si="0"/>
        <v xml:space="preserve"> </v>
      </c>
      <c r="K24" s="231" t="s">
        <v>128</v>
      </c>
      <c r="L24" s="491" t="str">
        <f t="shared" si="1"/>
        <v xml:space="preserve"> </v>
      </c>
      <c r="M24" s="72"/>
      <c r="N24" s="492" t="str">
        <f t="shared" si="2"/>
        <v xml:space="preserve"> </v>
      </c>
      <c r="O24" s="970"/>
    </row>
    <row r="25" spans="1:15" ht="13.75" customHeight="1" thickBot="1">
      <c r="A25" s="80"/>
      <c r="B25" s="958"/>
      <c r="C25" s="1189"/>
      <c r="D25" s="483"/>
      <c r="E25" s="486"/>
      <c r="F25" s="138"/>
      <c r="G25" s="160" t="s">
        <v>128</v>
      </c>
      <c r="H25" s="138"/>
      <c r="I25" s="160" t="s">
        <v>128</v>
      </c>
      <c r="J25" s="158" t="str">
        <f t="shared" si="0"/>
        <v xml:space="preserve"> </v>
      </c>
      <c r="K25" s="160" t="s">
        <v>128</v>
      </c>
      <c r="L25" s="493" t="str">
        <f t="shared" si="1"/>
        <v xml:space="preserve"> </v>
      </c>
      <c r="M25" s="73"/>
      <c r="N25" s="494" t="str">
        <f t="shared" si="2"/>
        <v xml:space="preserve"> </v>
      </c>
      <c r="O25" s="970"/>
    </row>
    <row r="26" spans="1:15" ht="18" customHeight="1">
      <c r="A26" s="80"/>
      <c r="B26" s="1047"/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959"/>
      <c r="O26" s="970"/>
    </row>
    <row r="27" spans="1:15" ht="18" customHeight="1">
      <c r="A27" s="80"/>
      <c r="B27" s="1047"/>
      <c r="C27" s="1047"/>
      <c r="D27" s="1047"/>
      <c r="E27" s="1047"/>
      <c r="F27" s="1047"/>
      <c r="G27" s="1047"/>
      <c r="H27" s="1047"/>
      <c r="I27" s="1047"/>
      <c r="J27" s="1047"/>
      <c r="K27" s="1047"/>
      <c r="L27" s="1047"/>
      <c r="M27" s="1047"/>
      <c r="N27" s="959"/>
      <c r="O27" s="970"/>
    </row>
    <row r="28" spans="1:15" ht="18" customHeight="1">
      <c r="A28" s="80"/>
      <c r="B28" s="1047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959"/>
      <c r="O28" s="970"/>
    </row>
    <row r="29" spans="1:15" ht="18" customHeight="1">
      <c r="A29" s="80"/>
      <c r="B29" s="1047"/>
      <c r="C29" s="1047"/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959"/>
      <c r="O29" s="970"/>
    </row>
    <row r="30" spans="1:15" ht="18" customHeight="1">
      <c r="A30" s="80"/>
      <c r="B30" s="1047"/>
      <c r="C30" s="1047"/>
      <c r="D30" s="1047"/>
      <c r="E30" s="1047"/>
      <c r="F30" s="1047"/>
      <c r="G30" s="1047"/>
      <c r="H30" s="1047"/>
      <c r="I30" s="1047"/>
      <c r="J30" s="1047"/>
      <c r="K30" s="1047"/>
      <c r="L30" s="1047"/>
      <c r="M30" s="1047"/>
      <c r="N30" s="959"/>
      <c r="O30" s="970"/>
    </row>
    <row r="31" spans="1:15" ht="18" customHeight="1">
      <c r="A31" s="80"/>
      <c r="B31" s="1047"/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959"/>
      <c r="O31" s="970"/>
    </row>
    <row r="32" spans="1:15" ht="18" customHeight="1">
      <c r="A32" s="80"/>
      <c r="B32" s="115"/>
      <c r="C32" s="115"/>
      <c r="D32" s="115"/>
      <c r="E32" s="115"/>
      <c r="F32" s="115"/>
      <c r="G32" s="115"/>
      <c r="H32" s="80"/>
      <c r="I32" s="80"/>
      <c r="J32" s="80"/>
      <c r="K32" s="80"/>
      <c r="L32" s="80"/>
      <c r="M32" s="80"/>
      <c r="N32" s="80"/>
      <c r="O32" s="970"/>
    </row>
    <row r="33" spans="1:15" ht="14.5">
      <c r="A33" s="80"/>
      <c r="B33" s="1190" t="s">
        <v>974</v>
      </c>
      <c r="C33" s="1190"/>
      <c r="D33" s="1190"/>
      <c r="E33" s="1190"/>
      <c r="F33" s="1190"/>
      <c r="G33" s="1190"/>
      <c r="H33" s="1190"/>
      <c r="I33" s="1190"/>
      <c r="J33" s="1190"/>
      <c r="K33" s="1190"/>
      <c r="L33" s="1190"/>
      <c r="M33" s="1047"/>
      <c r="N33" s="80"/>
      <c r="O33" s="970"/>
    </row>
    <row r="34" spans="1:15" ht="14.5">
      <c r="A34" s="80"/>
      <c r="B34" s="1190" t="s">
        <v>973</v>
      </c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80"/>
      <c r="N34" s="80"/>
      <c r="O34" s="970"/>
    </row>
    <row r="35" spans="1:15" ht="9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970"/>
    </row>
  </sheetData>
  <sheetProtection password="B1D6" sheet="1" objects="1" scenarios="1"/>
  <mergeCells count="25">
    <mergeCell ref="C23:C25"/>
    <mergeCell ref="B33:L33"/>
    <mergeCell ref="B34:L34"/>
    <mergeCell ref="B11:C11"/>
    <mergeCell ref="B12:C14"/>
    <mergeCell ref="B15:C17"/>
    <mergeCell ref="B18:C20"/>
    <mergeCell ref="B21:C22"/>
    <mergeCell ref="A1:D1"/>
    <mergeCell ref="E1:F1"/>
    <mergeCell ref="A2:H2"/>
    <mergeCell ref="I2:M2"/>
    <mergeCell ref="H7:I7"/>
    <mergeCell ref="J7:K7"/>
    <mergeCell ref="F7:G7"/>
    <mergeCell ref="B8:C10"/>
    <mergeCell ref="N8:N10"/>
    <mergeCell ref="M9:M10"/>
    <mergeCell ref="F10:G10"/>
    <mergeCell ref="H11:I11"/>
    <mergeCell ref="J11:K11"/>
    <mergeCell ref="D8:G9"/>
    <mergeCell ref="H8:I10"/>
    <mergeCell ref="J8:K10"/>
    <mergeCell ref="L8:L10"/>
  </mergeCells>
  <pageMargins left="0.59055118110236227" right="0.59055118110236227" top="0.59055118110236227" bottom="0.59055118110236227" header="0.39370078740157483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R45"/>
  <sheetViews>
    <sheetView showGridLines="0" view="pageBreakPreview" zoomScaleNormal="100" zoomScaleSheetLayoutView="100" workbookViewId="0">
      <selection activeCell="K5" sqref="K5"/>
    </sheetView>
  </sheetViews>
  <sheetFormatPr baseColWidth="10" defaultRowHeight="12.5"/>
  <cols>
    <col min="1" max="1" width="1.26953125" customWidth="1"/>
    <col min="2" max="2" width="12" customWidth="1"/>
    <col min="3" max="3" width="16.7265625" customWidth="1"/>
    <col min="4" max="4" width="19.26953125" customWidth="1"/>
    <col min="5" max="5" width="12.54296875" customWidth="1"/>
    <col min="6" max="6" width="8.1796875" customWidth="1"/>
    <col min="7" max="7" width="4.81640625" customWidth="1"/>
    <col min="8" max="8" width="2" customWidth="1"/>
    <col min="9" max="9" width="13.54296875" customWidth="1"/>
    <col min="10" max="10" width="24" customWidth="1"/>
    <col min="11" max="11" width="11.453125" customWidth="1"/>
    <col min="12" max="12" width="14" customWidth="1"/>
    <col min="13" max="13" width="0.7265625" customWidth="1"/>
  </cols>
  <sheetData>
    <row r="1" spans="1:15" ht="21" customHeight="1">
      <c r="A1" s="80"/>
      <c r="B1" s="1260" t="s">
        <v>175</v>
      </c>
      <c r="C1" s="1261"/>
      <c r="D1" s="992" t="str">
        <f>IF(Festsetzungsbescheid!H25&gt;0,Festsetzungsbescheid!H25," ")</f>
        <v xml:space="preserve"> </v>
      </c>
      <c r="E1" s="399"/>
      <c r="F1" s="103"/>
      <c r="G1" s="122"/>
      <c r="H1" s="122"/>
      <c r="I1" s="122"/>
      <c r="J1" s="122"/>
      <c r="K1" s="1125" t="s">
        <v>117</v>
      </c>
      <c r="L1" s="1133"/>
      <c r="M1" s="122"/>
    </row>
    <row r="2" spans="1:15" s="35" customFormat="1" ht="5.25" customHeight="1">
      <c r="A2" s="103"/>
      <c r="B2" s="100"/>
      <c r="C2" s="101"/>
      <c r="D2" s="101"/>
      <c r="E2" s="100"/>
      <c r="F2" s="100"/>
      <c r="G2" s="101"/>
      <c r="H2" s="101"/>
      <c r="I2" s="101"/>
      <c r="J2" s="102"/>
      <c r="K2" s="1253" t="s">
        <v>758</v>
      </c>
      <c r="L2" s="1254"/>
      <c r="M2" s="518"/>
    </row>
    <row r="3" spans="1:15" s="35" customFormat="1" ht="15.5">
      <c r="A3" s="79"/>
      <c r="B3" s="79" t="s">
        <v>761</v>
      </c>
      <c r="C3" s="101"/>
      <c r="D3" s="101"/>
      <c r="E3" s="100"/>
      <c r="F3" s="100"/>
      <c r="G3" s="101"/>
      <c r="H3" s="101"/>
      <c r="I3" s="101"/>
      <c r="J3" s="102"/>
      <c r="K3" s="1255"/>
      <c r="L3" s="1256"/>
      <c r="M3" s="103"/>
    </row>
    <row r="4" spans="1:15" s="35" customFormat="1" ht="6" customHeight="1" thickBot="1">
      <c r="A4" s="79"/>
      <c r="B4" s="79"/>
      <c r="C4" s="101"/>
      <c r="D4" s="101"/>
      <c r="E4" s="100"/>
      <c r="F4" s="100"/>
      <c r="G4" s="101"/>
      <c r="H4" s="101"/>
      <c r="I4" s="101"/>
      <c r="J4" s="102"/>
      <c r="K4" s="103"/>
      <c r="L4" s="103"/>
      <c r="M4" s="103"/>
    </row>
    <row r="5" spans="1:15" s="35" customFormat="1" ht="16.5" customHeight="1" thickBot="1">
      <c r="A5" s="103"/>
      <c r="B5" s="81" t="s">
        <v>26</v>
      </c>
      <c r="C5" s="502"/>
      <c r="D5" s="1244" t="str">
        <f>IF(Festsetzungsbescheid!D27=0," ",Festsetzungsbescheid!D27)</f>
        <v xml:space="preserve"> </v>
      </c>
      <c r="E5" s="1244"/>
      <c r="F5" s="1244"/>
      <c r="G5" s="1244"/>
      <c r="H5" s="1244"/>
      <c r="I5" s="1244"/>
      <c r="J5" s="975" t="s">
        <v>634</v>
      </c>
      <c r="K5" s="496"/>
      <c r="L5" s="381" t="s">
        <v>141</v>
      </c>
      <c r="M5" s="103"/>
    </row>
    <row r="6" spans="1:15" s="35" customFormat="1" ht="10.5" customHeight="1" thickBot="1">
      <c r="A6" s="103"/>
      <c r="B6" s="90"/>
      <c r="C6" s="233"/>
      <c r="D6" s="233"/>
      <c r="E6" s="233"/>
      <c r="F6" s="233"/>
      <c r="G6" s="233"/>
      <c r="H6" s="233"/>
      <c r="I6" s="233"/>
      <c r="J6" s="90"/>
      <c r="K6" s="236"/>
      <c r="L6" s="103"/>
      <c r="M6" s="103"/>
    </row>
    <row r="7" spans="1:15" ht="15.75" customHeight="1" thickBot="1">
      <c r="A7" s="80"/>
      <c r="B7" s="1245" t="s">
        <v>633</v>
      </c>
      <c r="C7" s="1245"/>
      <c r="D7" s="1245"/>
      <c r="E7" s="1246"/>
      <c r="F7" s="380"/>
      <c r="G7" s="1247" t="s">
        <v>632</v>
      </c>
      <c r="H7" s="1248"/>
      <c r="I7" s="1249"/>
      <c r="J7" s="1250" t="s">
        <v>759</v>
      </c>
      <c r="K7" s="1251"/>
      <c r="L7" s="1252"/>
      <c r="M7" s="80"/>
    </row>
    <row r="8" spans="1:15" ht="12.75" customHeight="1">
      <c r="A8" s="80"/>
      <c r="B8" s="396"/>
      <c r="C8" s="396"/>
      <c r="D8" s="396"/>
      <c r="E8" s="396"/>
      <c r="F8" s="396"/>
      <c r="G8" s="396"/>
      <c r="H8" s="396"/>
      <c r="I8" s="396"/>
      <c r="J8" s="1225" t="s">
        <v>760</v>
      </c>
      <c r="K8" s="1226"/>
      <c r="L8" s="1227"/>
      <c r="M8" s="80"/>
    </row>
    <row r="9" spans="1:15" ht="6" customHeight="1" thickBot="1">
      <c r="A9" s="80"/>
      <c r="B9" s="395"/>
      <c r="C9" s="395"/>
      <c r="D9" s="395"/>
      <c r="E9" s="395"/>
      <c r="F9" s="395"/>
      <c r="G9" s="395"/>
      <c r="H9" s="395"/>
      <c r="I9" s="395"/>
      <c r="J9" s="398"/>
      <c r="K9" s="398"/>
      <c r="L9" s="395"/>
      <c r="M9" s="80"/>
    </row>
    <row r="10" spans="1:15" ht="13.5" customHeight="1">
      <c r="A10" s="80"/>
      <c r="B10" s="1257" t="s">
        <v>87</v>
      </c>
      <c r="C10" s="1228" t="s">
        <v>23</v>
      </c>
      <c r="D10" s="1229"/>
      <c r="E10" s="1230" t="s">
        <v>763</v>
      </c>
      <c r="F10" s="1231"/>
      <c r="G10" s="1231"/>
      <c r="H10" s="1231"/>
      <c r="I10" s="1231"/>
      <c r="J10" s="1231"/>
      <c r="K10" s="1231"/>
      <c r="L10" s="1234" t="s">
        <v>933</v>
      </c>
      <c r="M10" s="80"/>
    </row>
    <row r="11" spans="1:15" ht="14.25" customHeight="1">
      <c r="A11" s="80"/>
      <c r="B11" s="1258"/>
      <c r="C11" s="505" t="s">
        <v>24</v>
      </c>
      <c r="D11" s="506" t="s">
        <v>25</v>
      </c>
      <c r="E11" s="1232"/>
      <c r="F11" s="1233"/>
      <c r="G11" s="1233"/>
      <c r="H11" s="1233"/>
      <c r="I11" s="1233"/>
      <c r="J11" s="1233"/>
      <c r="K11" s="1233"/>
      <c r="L11" s="1235"/>
      <c r="M11" s="80"/>
    </row>
    <row r="12" spans="1:15" ht="27" customHeight="1">
      <c r="A12" s="80"/>
      <c r="B12" s="1258"/>
      <c r="C12" s="1237" t="s">
        <v>28</v>
      </c>
      <c r="D12" s="1239" t="s">
        <v>29</v>
      </c>
      <c r="E12" s="1232"/>
      <c r="F12" s="1233"/>
      <c r="G12" s="1233"/>
      <c r="H12" s="1233"/>
      <c r="I12" s="1233"/>
      <c r="J12" s="1233"/>
      <c r="K12" s="1233"/>
      <c r="L12" s="1235"/>
      <c r="M12" s="103"/>
    </row>
    <row r="13" spans="1:15" ht="15.75" customHeight="1" thickBot="1">
      <c r="A13" s="80"/>
      <c r="B13" s="1259"/>
      <c r="C13" s="1238"/>
      <c r="D13" s="1240"/>
      <c r="E13" s="392" t="s">
        <v>59</v>
      </c>
      <c r="F13" s="1262" t="s">
        <v>935</v>
      </c>
      <c r="G13" s="1263"/>
      <c r="H13" s="1264"/>
      <c r="I13" s="1241" t="s">
        <v>762</v>
      </c>
      <c r="J13" s="1242"/>
      <c r="K13" s="1243"/>
      <c r="L13" s="1236"/>
      <c r="M13" s="104"/>
    </row>
    <row r="14" spans="1:15" ht="12.75" customHeight="1">
      <c r="A14" s="80"/>
      <c r="B14" s="124"/>
      <c r="C14" s="125"/>
      <c r="D14" s="386"/>
      <c r="E14" s="118"/>
      <c r="F14" s="1272"/>
      <c r="G14" s="1273"/>
      <c r="H14" s="1274"/>
      <c r="I14" s="501"/>
      <c r="J14" s="499"/>
      <c r="K14" s="500"/>
      <c r="L14" s="126"/>
      <c r="M14" s="127"/>
      <c r="N14" s="498"/>
    </row>
    <row r="15" spans="1:15" ht="12.75" customHeight="1">
      <c r="A15" s="80"/>
      <c r="B15" s="128"/>
      <c r="C15" s="129"/>
      <c r="D15" s="387"/>
      <c r="E15" s="119"/>
      <c r="F15" s="1275"/>
      <c r="G15" s="1276"/>
      <c r="H15" s="1277"/>
      <c r="I15" s="503"/>
      <c r="J15" s="127"/>
      <c r="K15" s="504"/>
      <c r="L15" s="394"/>
      <c r="M15" s="127"/>
      <c r="N15" s="498"/>
    </row>
    <row r="16" spans="1:15" ht="12.75" customHeight="1">
      <c r="A16" s="80"/>
      <c r="B16" s="1270" t="s">
        <v>55</v>
      </c>
      <c r="C16" s="385" t="str">
        <f>IF(ISBLANK(K5)," ",IF(K5=1,"150,0 mg/l",IF(K5=2,"110,0 mg/l",IF(K5=3,"90,0 mg/l",IF(K5=4,"90,0 mg/l","75,0 mg/l")))))</f>
        <v xml:space="preserve"> </v>
      </c>
      <c r="D16" s="1265" t="str">
        <f>IF(ISBLANK(K5)," ",IF(K5=1,'KonzWert (FWA&gt;50)'!L12,IF(K5=2,'KonzWert (FWA&gt;50)'!L13,IF(K5=3,'KonzWert (FWA&gt;50)'!L14,IF(K5=4,'KonzWert (FWA&gt;50)'!L15,'KonzWert (FWA&gt;50)'!L16)))))</f>
        <v xml:space="preserve"> </v>
      </c>
      <c r="E16" s="119"/>
      <c r="F16" s="1275"/>
      <c r="G16" s="1276"/>
      <c r="H16" s="1277"/>
      <c r="I16" s="1204" t="s">
        <v>646</v>
      </c>
      <c r="J16" s="1205"/>
      <c r="K16" s="1206"/>
      <c r="L16" s="519" t="s">
        <v>764</v>
      </c>
      <c r="M16" s="127"/>
      <c r="N16" s="498"/>
      <c r="O16" s="55"/>
    </row>
    <row r="17" spans="1:18" ht="12.75" customHeight="1">
      <c r="A17" s="80"/>
      <c r="B17" s="1270"/>
      <c r="C17" s="397" t="str">
        <f>IF(ISBLANK(F7)," ",IF(OR(F7="Ja",F7="ja"),"(nicht maßgebend)"," "))</f>
        <v xml:space="preserve"> </v>
      </c>
      <c r="D17" s="1265"/>
      <c r="E17" s="119"/>
      <c r="F17" s="1275"/>
      <c r="G17" s="1276"/>
      <c r="H17" s="1277"/>
      <c r="I17" s="503"/>
      <c r="J17" s="1199"/>
      <c r="K17" s="1199"/>
      <c r="L17" s="519"/>
      <c r="M17" s="127"/>
      <c r="N17" s="498"/>
    </row>
    <row r="18" spans="1:18" ht="12.75" customHeight="1">
      <c r="A18" s="80"/>
      <c r="B18" s="128" t="s">
        <v>110</v>
      </c>
      <c r="C18" s="397"/>
      <c r="D18" s="982"/>
      <c r="E18" s="119"/>
      <c r="F18" s="1275"/>
      <c r="G18" s="1276"/>
      <c r="H18" s="1277"/>
      <c r="I18" s="1198" t="s">
        <v>647</v>
      </c>
      <c r="J18" s="1199"/>
      <c r="K18" s="1200"/>
      <c r="L18" s="519" t="s">
        <v>647</v>
      </c>
      <c r="M18" s="127"/>
      <c r="N18" s="498"/>
    </row>
    <row r="19" spans="1:18" ht="12.75" customHeight="1">
      <c r="A19" s="80"/>
      <c r="B19" s="128"/>
      <c r="C19" s="130"/>
      <c r="D19" s="388"/>
      <c r="E19" s="119"/>
      <c r="F19" s="1275"/>
      <c r="G19" s="1276"/>
      <c r="H19" s="1277"/>
      <c r="I19" s="503"/>
      <c r="J19" s="127"/>
      <c r="K19" s="504"/>
      <c r="L19" s="520"/>
      <c r="M19" s="127"/>
    </row>
    <row r="20" spans="1:18" ht="12.75" customHeight="1" thickBot="1">
      <c r="A20" s="80"/>
      <c r="B20" s="128"/>
      <c r="C20" s="131"/>
      <c r="D20" s="389"/>
      <c r="E20" s="120" t="s">
        <v>30</v>
      </c>
      <c r="F20" s="1278"/>
      <c r="G20" s="1279"/>
      <c r="H20" s="1280"/>
      <c r="I20" s="497"/>
      <c r="J20" s="1223"/>
      <c r="K20" s="1224"/>
      <c r="L20" s="520"/>
      <c r="M20" s="127"/>
      <c r="O20" s="14"/>
      <c r="P20" s="14"/>
      <c r="Q20" s="14"/>
      <c r="R20" s="14"/>
    </row>
    <row r="21" spans="1:18" ht="12.75" customHeight="1">
      <c r="A21" s="80"/>
      <c r="B21" s="132"/>
      <c r="C21" s="133"/>
      <c r="D21" s="390"/>
      <c r="E21" s="118" t="s">
        <v>30</v>
      </c>
      <c r="F21" s="1272"/>
      <c r="G21" s="1273"/>
      <c r="H21" s="1274"/>
      <c r="I21" s="1215"/>
      <c r="J21" s="1216"/>
      <c r="K21" s="1217"/>
      <c r="L21" s="521"/>
      <c r="M21" s="127"/>
      <c r="O21" s="1221"/>
      <c r="P21" s="1221"/>
      <c r="Q21" s="1221"/>
      <c r="R21" s="14"/>
    </row>
    <row r="22" spans="1:18" ht="12.75" customHeight="1">
      <c r="A22" s="80"/>
      <c r="B22" s="128"/>
      <c r="C22" s="131"/>
      <c r="D22" s="389"/>
      <c r="E22" s="119" t="s">
        <v>30</v>
      </c>
      <c r="F22" s="1275"/>
      <c r="G22" s="1276"/>
      <c r="H22" s="1277"/>
      <c r="I22" s="1204" t="s">
        <v>646</v>
      </c>
      <c r="J22" s="1205"/>
      <c r="K22" s="1206"/>
      <c r="L22" s="519" t="s">
        <v>764</v>
      </c>
      <c r="M22" s="127"/>
      <c r="O22" s="1222"/>
      <c r="P22" s="1222"/>
      <c r="Q22" s="1222"/>
      <c r="R22" s="14"/>
    </row>
    <row r="23" spans="1:18" ht="12.75" customHeight="1">
      <c r="A23" s="80"/>
      <c r="B23" s="1270" t="s">
        <v>795</v>
      </c>
      <c r="C23" s="385" t="str">
        <f>IF(ISBLANK(K5)," ",IF(K5=1," ",IF(K5=2," ",IF(K5=3," ",IF(K5=4,"18,0 mg/l","13,0 mg/l")))))</f>
        <v xml:space="preserve"> </v>
      </c>
      <c r="D23" s="1265" t="str">
        <f>IF(ISBLANK(K5)," ",IF(K5=1," ",IF(K5=2," ",IF(K5=3," ",IF(K5=4,'KonzWert (FWA&gt;50)'!L17,'KonzWert (FWA&gt;50)'!L18)))))</f>
        <v xml:space="preserve"> </v>
      </c>
      <c r="E23" s="119" t="s">
        <v>30</v>
      </c>
      <c r="F23" s="1275"/>
      <c r="G23" s="1276"/>
      <c r="H23" s="1277"/>
      <c r="I23" s="1198" t="s">
        <v>647</v>
      </c>
      <c r="J23" s="1199"/>
      <c r="K23" s="1200"/>
      <c r="L23" s="522"/>
      <c r="M23" s="127"/>
      <c r="O23" s="1219"/>
      <c r="P23" s="1219"/>
      <c r="Q23" s="1219"/>
      <c r="R23" s="14"/>
    </row>
    <row r="24" spans="1:18" ht="12.75" customHeight="1">
      <c r="A24" s="80"/>
      <c r="B24" s="1270"/>
      <c r="C24" s="397" t="str">
        <f>IF(ISBLANK(F7)," ",IF(OR(F7="Ja",F7="ja"),"(nicht maßgebend)"," "))</f>
        <v xml:space="preserve"> </v>
      </c>
      <c r="D24" s="1265"/>
      <c r="E24" s="119"/>
      <c r="F24" s="1275"/>
      <c r="G24" s="1276"/>
      <c r="H24" s="1277"/>
      <c r="I24" s="1198" t="s">
        <v>766</v>
      </c>
      <c r="J24" s="1199"/>
      <c r="K24" s="1200"/>
      <c r="L24" s="525" t="s">
        <v>647</v>
      </c>
      <c r="M24" s="127"/>
      <c r="O24" s="1220"/>
      <c r="P24" s="1220"/>
      <c r="Q24" s="1220"/>
      <c r="R24" s="14"/>
    </row>
    <row r="25" spans="1:18" ht="12.75" customHeight="1">
      <c r="A25" s="80"/>
      <c r="B25" s="128" t="s">
        <v>110</v>
      </c>
      <c r="C25" s="397"/>
      <c r="D25" s="982"/>
      <c r="E25" s="119"/>
      <c r="F25" s="1275"/>
      <c r="G25" s="1276"/>
      <c r="H25" s="1277"/>
      <c r="I25" s="1204" t="s">
        <v>767</v>
      </c>
      <c r="J25" s="1205"/>
      <c r="K25" s="1206"/>
      <c r="L25" s="519"/>
      <c r="M25" s="127"/>
      <c r="O25" s="1221"/>
      <c r="P25" s="1221"/>
      <c r="Q25" s="1221"/>
      <c r="R25" s="14"/>
    </row>
    <row r="26" spans="1:18" ht="12.75" customHeight="1">
      <c r="A26" s="80"/>
      <c r="B26" s="128"/>
      <c r="C26" s="130"/>
      <c r="D26" s="388"/>
      <c r="E26" s="119"/>
      <c r="F26" s="1275"/>
      <c r="G26" s="1276"/>
      <c r="H26" s="1277"/>
      <c r="I26" s="1198" t="s">
        <v>765</v>
      </c>
      <c r="J26" s="1199"/>
      <c r="K26" s="1200"/>
      <c r="L26" s="522"/>
      <c r="M26" s="127"/>
      <c r="N26" s="14"/>
      <c r="O26" s="14"/>
      <c r="P26" s="14"/>
      <c r="Q26" s="14"/>
      <c r="R26" s="14"/>
    </row>
    <row r="27" spans="1:18" ht="12.75" customHeight="1" thickBot="1">
      <c r="A27" s="80"/>
      <c r="B27" s="128"/>
      <c r="C27" s="131"/>
      <c r="D27" s="389"/>
      <c r="E27" s="120" t="s">
        <v>30</v>
      </c>
      <c r="F27" s="1278"/>
      <c r="G27" s="1279"/>
      <c r="H27" s="1280"/>
      <c r="I27" s="507"/>
      <c r="J27" s="508"/>
      <c r="K27" s="509"/>
      <c r="L27" s="523"/>
      <c r="M27" s="127"/>
      <c r="N27" s="14"/>
      <c r="O27" s="1214"/>
      <c r="P27" s="1214"/>
      <c r="Q27" s="14"/>
      <c r="R27" s="14"/>
    </row>
    <row r="28" spans="1:18" ht="12.75" customHeight="1">
      <c r="A28" s="80"/>
      <c r="B28" s="132"/>
      <c r="C28" s="133"/>
      <c r="D28" s="390"/>
      <c r="E28" s="118"/>
      <c r="F28" s="1267"/>
      <c r="G28" s="1268"/>
      <c r="H28" s="1269"/>
      <c r="I28" s="1215"/>
      <c r="J28" s="1216"/>
      <c r="K28" s="1217"/>
      <c r="L28" s="521"/>
      <c r="M28" s="127"/>
      <c r="N28" s="14"/>
      <c r="O28" s="1218"/>
      <c r="P28" s="1218"/>
      <c r="Q28" s="14"/>
      <c r="R28" s="14"/>
    </row>
    <row r="29" spans="1:18" ht="12.75" customHeight="1">
      <c r="A29" s="80"/>
      <c r="B29" s="128"/>
      <c r="C29" s="131"/>
      <c r="D29" s="389"/>
      <c r="E29" s="119" t="s">
        <v>30</v>
      </c>
      <c r="F29" s="1208"/>
      <c r="G29" s="1209"/>
      <c r="H29" s="1210"/>
      <c r="I29" s="1204" t="s">
        <v>646</v>
      </c>
      <c r="J29" s="1205"/>
      <c r="K29" s="1206"/>
      <c r="L29" s="519" t="s">
        <v>764</v>
      </c>
      <c r="M29" s="127"/>
      <c r="N29" s="14"/>
      <c r="O29" s="1205"/>
      <c r="P29" s="1205"/>
      <c r="Q29" s="1205"/>
    </row>
    <row r="30" spans="1:18" ht="12.75" customHeight="1">
      <c r="A30" s="80"/>
      <c r="B30" s="1270" t="s">
        <v>796</v>
      </c>
      <c r="C30" s="385" t="str">
        <f>IF(ISBLANK(K5)," ",IF(K5=1," ",IF(K5=2," ",IF(K5=3," ",IF(K5=4,"2,0 mg/l","1,0 mg/l")))))</f>
        <v xml:space="preserve"> </v>
      </c>
      <c r="D30" s="1266" t="str">
        <f>IF(ISBLANK(K5)," ",IF(K5=1," ",IF(K5=2," ",IF(K5=3," ",IF(K5=4,'KonzWert (FWA&gt;50)'!L19,'KonzWert (FWA&gt;50)'!L20)))))</f>
        <v xml:space="preserve"> </v>
      </c>
      <c r="E30" s="119"/>
      <c r="F30" s="1208"/>
      <c r="G30" s="1209"/>
      <c r="H30" s="1210"/>
      <c r="I30" s="1198" t="s">
        <v>647</v>
      </c>
      <c r="J30" s="1199"/>
      <c r="K30" s="1200"/>
      <c r="L30" s="522"/>
      <c r="M30" s="127"/>
      <c r="N30" s="14"/>
      <c r="O30" s="1201"/>
      <c r="P30" s="1201"/>
      <c r="Q30" s="1201"/>
    </row>
    <row r="31" spans="1:18" ht="12.75" customHeight="1">
      <c r="A31" s="80"/>
      <c r="B31" s="1270"/>
      <c r="C31" s="397" t="str">
        <f>IF(ISBLANK(F7)," ",IF(OR(F7="Ja",F7="ja"),"(nicht maßgebend)"," "))</f>
        <v xml:space="preserve"> </v>
      </c>
      <c r="D31" s="1266"/>
      <c r="E31" s="119"/>
      <c r="F31" s="1208"/>
      <c r="G31" s="1209"/>
      <c r="H31" s="1210"/>
      <c r="I31" s="1198" t="s">
        <v>766</v>
      </c>
      <c r="J31" s="1199"/>
      <c r="K31" s="1200"/>
      <c r="L31" s="525" t="s">
        <v>647</v>
      </c>
      <c r="M31" s="127"/>
      <c r="N31" s="40"/>
      <c r="O31" s="14"/>
      <c r="P31" s="14"/>
    </row>
    <row r="32" spans="1:18" ht="12.75" customHeight="1">
      <c r="A32" s="80"/>
      <c r="B32" s="128" t="s">
        <v>110</v>
      </c>
      <c r="C32" s="397"/>
      <c r="D32" s="980"/>
      <c r="E32" s="119"/>
      <c r="F32" s="1208"/>
      <c r="G32" s="1209"/>
      <c r="H32" s="1210"/>
      <c r="I32" s="1204" t="s">
        <v>767</v>
      </c>
      <c r="J32" s="1205"/>
      <c r="K32" s="1206"/>
      <c r="L32" s="519"/>
      <c r="M32" s="127"/>
      <c r="N32" s="40"/>
      <c r="O32" s="14"/>
      <c r="P32" s="14"/>
    </row>
    <row r="33" spans="1:13" ht="12.75" customHeight="1">
      <c r="A33" s="80"/>
      <c r="B33" s="128"/>
      <c r="C33" s="991"/>
      <c r="D33" s="988"/>
      <c r="E33" s="119"/>
      <c r="F33" s="1208"/>
      <c r="G33" s="1209"/>
      <c r="H33" s="1210"/>
      <c r="I33" s="1198" t="s">
        <v>768</v>
      </c>
      <c r="J33" s="1199"/>
      <c r="K33" s="1200"/>
      <c r="L33" s="522"/>
      <c r="M33" s="127"/>
    </row>
    <row r="34" spans="1:13" ht="12.75" customHeight="1" thickBot="1">
      <c r="A34" s="80"/>
      <c r="B34" s="511"/>
      <c r="C34" s="987"/>
      <c r="D34" s="437"/>
      <c r="E34" s="510"/>
      <c r="F34" s="1211"/>
      <c r="G34" s="1212"/>
      <c r="H34" s="1213"/>
      <c r="I34" s="512"/>
      <c r="J34" s="513"/>
      <c r="K34" s="514"/>
      <c r="L34" s="524"/>
      <c r="M34" s="127"/>
    </row>
    <row r="35" spans="1:13" ht="12.75" customHeight="1">
      <c r="A35" s="80"/>
      <c r="B35" s="780">
        <v>4</v>
      </c>
      <c r="C35" s="991"/>
      <c r="D35" s="988"/>
      <c r="E35" s="118"/>
      <c r="F35" s="785"/>
      <c r="G35" s="783"/>
      <c r="H35" s="1048">
        <v>5</v>
      </c>
      <c r="I35" s="515"/>
      <c r="J35" s="516"/>
      <c r="K35" s="517"/>
      <c r="L35" s="522"/>
      <c r="M35" s="127"/>
    </row>
    <row r="36" spans="1:13" ht="12.75" customHeight="1">
      <c r="A36" s="80"/>
      <c r="B36" s="782"/>
      <c r="C36" s="121"/>
      <c r="D36" s="391"/>
      <c r="E36" s="119"/>
      <c r="F36" s="786"/>
      <c r="G36" s="788"/>
      <c r="H36" s="1049"/>
      <c r="I36" s="1198" t="s">
        <v>771</v>
      </c>
      <c r="J36" s="1199"/>
      <c r="K36" s="1200"/>
      <c r="L36" s="519" t="s">
        <v>764</v>
      </c>
      <c r="M36" s="127"/>
    </row>
    <row r="37" spans="1:13" ht="12.75" customHeight="1">
      <c r="A37" s="80"/>
      <c r="B37" s="128"/>
      <c r="C37" s="991"/>
      <c r="D37" s="988"/>
      <c r="E37" s="781"/>
      <c r="F37" s="786"/>
      <c r="G37" s="788"/>
      <c r="H37" s="1049"/>
      <c r="I37" s="1198" t="s">
        <v>770</v>
      </c>
      <c r="J37" s="1199"/>
      <c r="K37" s="1200"/>
      <c r="L37" s="522"/>
      <c r="M37" s="127"/>
    </row>
    <row r="38" spans="1:13" ht="12.75" customHeight="1">
      <c r="A38" s="80"/>
      <c r="B38" s="128"/>
      <c r="C38" s="991"/>
      <c r="D38" s="988"/>
      <c r="E38" s="119"/>
      <c r="F38" s="786"/>
      <c r="G38" s="788"/>
      <c r="H38" s="1049"/>
      <c r="I38" s="1204" t="s">
        <v>646</v>
      </c>
      <c r="J38" s="1205"/>
      <c r="K38" s="1206"/>
      <c r="L38" s="519" t="s">
        <v>647</v>
      </c>
      <c r="M38" s="127"/>
    </row>
    <row r="39" spans="1:13" ht="12.75" customHeight="1">
      <c r="A39" s="80"/>
      <c r="B39" s="128"/>
      <c r="C39" s="991"/>
      <c r="D39" s="988"/>
      <c r="E39" s="119"/>
      <c r="F39" s="786"/>
      <c r="G39" s="788"/>
      <c r="H39" s="1049"/>
      <c r="I39" s="1198" t="s">
        <v>647</v>
      </c>
      <c r="J39" s="1199"/>
      <c r="K39" s="1200"/>
      <c r="L39" s="519"/>
      <c r="M39" s="127"/>
    </row>
    <row r="40" spans="1:13" ht="12.75" customHeight="1" thickBot="1">
      <c r="A40" s="80"/>
      <c r="B40" s="128"/>
      <c r="C40" s="991"/>
      <c r="D40" s="988"/>
      <c r="E40" s="510"/>
      <c r="F40" s="787"/>
      <c r="G40" s="784"/>
      <c r="H40" s="1049"/>
      <c r="I40" s="1198"/>
      <c r="J40" s="1199"/>
      <c r="K40" s="1200"/>
      <c r="L40" s="522"/>
      <c r="M40" s="127"/>
    </row>
    <row r="41" spans="1:13" ht="27.75" customHeight="1">
      <c r="A41" s="134"/>
      <c r="B41" s="1207" t="s">
        <v>769</v>
      </c>
      <c r="C41" s="1207"/>
      <c r="D41" s="1207"/>
      <c r="E41" s="1207"/>
      <c r="F41" s="1207"/>
      <c r="G41" s="1207"/>
      <c r="H41" s="1207"/>
      <c r="I41" s="1207"/>
      <c r="J41" s="1207"/>
      <c r="K41" s="1207"/>
      <c r="L41" s="1207"/>
      <c r="M41" s="80"/>
    </row>
    <row r="42" spans="1:13" ht="27.75" customHeight="1">
      <c r="A42" s="80"/>
      <c r="B42" s="1203" t="s">
        <v>975</v>
      </c>
      <c r="C42" s="1203"/>
      <c r="D42" s="1203"/>
      <c r="E42" s="1203"/>
      <c r="F42" s="1203"/>
      <c r="G42" s="1203"/>
      <c r="H42" s="1203"/>
      <c r="I42" s="1203"/>
      <c r="J42" s="1203"/>
      <c r="K42" s="1203"/>
      <c r="L42" s="1203"/>
      <c r="M42" s="80"/>
    </row>
    <row r="43" spans="1:13" ht="13.5">
      <c r="A43" s="80"/>
      <c r="B43" s="1202" t="s">
        <v>836</v>
      </c>
      <c r="C43" s="1202"/>
      <c r="D43" s="1202"/>
      <c r="E43" s="1202"/>
      <c r="F43" s="1202"/>
      <c r="G43" s="1202"/>
      <c r="H43" s="1202"/>
      <c r="I43" s="1202"/>
      <c r="J43" s="1202"/>
      <c r="K43" s="1202"/>
      <c r="L43" s="1202"/>
      <c r="M43" s="80"/>
    </row>
    <row r="44" spans="1:13" ht="14.5">
      <c r="A44" s="80"/>
      <c r="B44" s="1202" t="s">
        <v>936</v>
      </c>
      <c r="C44" s="1202"/>
      <c r="D44" s="1202"/>
      <c r="E44" s="1202"/>
      <c r="F44" s="1202"/>
      <c r="G44" s="1202"/>
      <c r="H44" s="1202"/>
      <c r="I44" s="1202"/>
      <c r="J44" s="1202"/>
      <c r="K44" s="1202"/>
      <c r="L44" s="1202"/>
      <c r="M44" s="80"/>
    </row>
    <row r="45" spans="1:13" ht="14.5">
      <c r="A45" s="80"/>
      <c r="B45" s="1190" t="s">
        <v>970</v>
      </c>
      <c r="C45" s="1271"/>
      <c r="D45" s="1271"/>
      <c r="E45" s="1271"/>
      <c r="F45" s="1271"/>
      <c r="G45" s="1271"/>
      <c r="H45" s="1271"/>
      <c r="I45" s="1271"/>
      <c r="J45" s="1271"/>
      <c r="K45" s="1271"/>
      <c r="L45" s="1271"/>
      <c r="M45" s="80"/>
    </row>
  </sheetData>
  <sheetProtection password="B1D6" sheet="1" objects="1" scenarios="1"/>
  <mergeCells count="78">
    <mergeCell ref="B44:L44"/>
    <mergeCell ref="B45:L45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D30:D31"/>
    <mergeCell ref="F28:H28"/>
    <mergeCell ref="B23:B24"/>
    <mergeCell ref="B16:B17"/>
    <mergeCell ref="B30:B31"/>
    <mergeCell ref="F29:H29"/>
    <mergeCell ref="F30:H30"/>
    <mergeCell ref="F31:H31"/>
    <mergeCell ref="B10:B13"/>
    <mergeCell ref="B1:C1"/>
    <mergeCell ref="F13:H13"/>
    <mergeCell ref="D16:D17"/>
    <mergeCell ref="D23:D24"/>
    <mergeCell ref="K1:L1"/>
    <mergeCell ref="D5:I5"/>
    <mergeCell ref="B7:E7"/>
    <mergeCell ref="G7:I7"/>
    <mergeCell ref="J7:L7"/>
    <mergeCell ref="K2:L3"/>
    <mergeCell ref="J17:K17"/>
    <mergeCell ref="J8:L8"/>
    <mergeCell ref="C10:D10"/>
    <mergeCell ref="E10:K12"/>
    <mergeCell ref="L10:L13"/>
    <mergeCell ref="C12:C13"/>
    <mergeCell ref="I16:K16"/>
    <mergeCell ref="D12:D13"/>
    <mergeCell ref="I13:K13"/>
    <mergeCell ref="I18:K18"/>
    <mergeCell ref="O21:Q21"/>
    <mergeCell ref="I22:K22"/>
    <mergeCell ref="O22:Q22"/>
    <mergeCell ref="J20:K20"/>
    <mergeCell ref="I21:K21"/>
    <mergeCell ref="I23:K23"/>
    <mergeCell ref="O23:Q23"/>
    <mergeCell ref="I24:K24"/>
    <mergeCell ref="O24:Q24"/>
    <mergeCell ref="I25:K25"/>
    <mergeCell ref="O25:Q25"/>
    <mergeCell ref="I26:K26"/>
    <mergeCell ref="O27:P27"/>
    <mergeCell ref="I28:K28"/>
    <mergeCell ref="O28:P28"/>
    <mergeCell ref="I29:K29"/>
    <mergeCell ref="O29:Q29"/>
    <mergeCell ref="I30:K30"/>
    <mergeCell ref="O30:Q30"/>
    <mergeCell ref="I31:K31"/>
    <mergeCell ref="B43:L43"/>
    <mergeCell ref="B42:L42"/>
    <mergeCell ref="I40:K40"/>
    <mergeCell ref="I37:K37"/>
    <mergeCell ref="I32:K32"/>
    <mergeCell ref="I33:K33"/>
    <mergeCell ref="B41:L41"/>
    <mergeCell ref="I39:K39"/>
    <mergeCell ref="I36:K36"/>
    <mergeCell ref="I38:K38"/>
    <mergeCell ref="F32:H32"/>
    <mergeCell ref="F33:H33"/>
    <mergeCell ref="F34:H34"/>
  </mergeCells>
  <pageMargins left="0.98425196850393704" right="0.59055118110236227" top="0.39370078740157483" bottom="0.11811023622047245" header="0.43307086614173229" footer="0.19685039370078741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146050</xdr:rowOff>
                  </from>
                  <to>
                    <xdr:col>11</xdr:col>
                    <xdr:colOff>457200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146050</xdr:rowOff>
                  </from>
                  <to>
                    <xdr:col>11</xdr:col>
                    <xdr:colOff>457200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146050</xdr:rowOff>
                  </from>
                  <to>
                    <xdr:col>11</xdr:col>
                    <xdr:colOff>457200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146050</xdr:rowOff>
                  </from>
                  <to>
                    <xdr:col>11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8" name="Check Box 7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146050</xdr:rowOff>
                  </from>
                  <to>
                    <xdr:col>11</xdr:col>
                    <xdr:colOff>457200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9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146050</xdr:rowOff>
                  </from>
                  <to>
                    <xdr:col>11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0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146050</xdr:rowOff>
                  </from>
                  <to>
                    <xdr:col>8</xdr:col>
                    <xdr:colOff>476250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1" name="Check Box 10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133350</xdr:rowOff>
                  </from>
                  <to>
                    <xdr:col>8</xdr:col>
                    <xdr:colOff>476250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2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23</xdr:row>
                    <xdr:rowOff>146050</xdr:rowOff>
                  </from>
                  <to>
                    <xdr:col>8</xdr:col>
                    <xdr:colOff>476250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3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24</xdr:row>
                    <xdr:rowOff>133350</xdr:rowOff>
                  </from>
                  <to>
                    <xdr:col>8</xdr:col>
                    <xdr:colOff>476250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4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27</xdr:row>
                    <xdr:rowOff>146050</xdr:rowOff>
                  </from>
                  <to>
                    <xdr:col>8</xdr:col>
                    <xdr:colOff>476250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5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28</xdr:row>
                    <xdr:rowOff>133350</xdr:rowOff>
                  </from>
                  <to>
                    <xdr:col>8</xdr:col>
                    <xdr:colOff>476250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6" name="Check Box 15">
              <controlPr defaultSize="0" autoFill="0" autoLine="0" autoPict="0">
                <anchor moveWithCells="1">
                  <from>
                    <xdr:col>8</xdr:col>
                    <xdr:colOff>171450</xdr:colOff>
                    <xdr:row>30</xdr:row>
                    <xdr:rowOff>146050</xdr:rowOff>
                  </from>
                  <to>
                    <xdr:col>8</xdr:col>
                    <xdr:colOff>476250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7" name="Check Box 16">
              <controlPr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133350</xdr:rowOff>
                  </from>
                  <to>
                    <xdr:col>8</xdr:col>
                    <xdr:colOff>476250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8" name="Check Box 1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146050</xdr:rowOff>
                  </from>
                  <to>
                    <xdr:col>11</xdr:col>
                    <xdr:colOff>457200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9" name="Check Box 20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146050</xdr:rowOff>
                  </from>
                  <to>
                    <xdr:col>11</xdr:col>
                    <xdr:colOff>457200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0" name="Check Box 21">
              <controlPr defaultSize="0" autoFill="0" autoLine="0" autoPict="0">
                <anchor moveWithCells="1">
                  <from>
                    <xdr:col>8</xdr:col>
                    <xdr:colOff>171450</xdr:colOff>
                    <xdr:row>36</xdr:row>
                    <xdr:rowOff>146050</xdr:rowOff>
                  </from>
                  <to>
                    <xdr:col>8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1" name="Check Box 23">
              <controlPr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146050</xdr:rowOff>
                  </from>
                  <to>
                    <xdr:col>8</xdr:col>
                    <xdr:colOff>476250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2" name="Check Box 25">
              <controlPr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133350</xdr:rowOff>
                  </from>
                  <to>
                    <xdr:col>8</xdr:col>
                    <xdr:colOff>476250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3" name="Check Box 26">
              <controlPr defaultSize="0" autoFill="0" autoLine="0" autoPict="0">
                <anchor moveWithCells="1">
                  <from>
                    <xdr:col>8</xdr:col>
                    <xdr:colOff>171450</xdr:colOff>
                    <xdr:row>37</xdr:row>
                    <xdr:rowOff>133350</xdr:rowOff>
                  </from>
                  <to>
                    <xdr:col>8</xdr:col>
                    <xdr:colOff>476250</xdr:colOff>
                    <xdr:row>39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R39"/>
  <sheetViews>
    <sheetView showGridLines="0" view="pageBreakPreview" zoomScaleNormal="100" zoomScaleSheetLayoutView="100" workbookViewId="0">
      <selection activeCell="O8" sqref="O8"/>
    </sheetView>
  </sheetViews>
  <sheetFormatPr baseColWidth="10" defaultRowHeight="12.5"/>
  <cols>
    <col min="1" max="1" width="1" customWidth="1"/>
    <col min="2" max="2" width="12.1796875" customWidth="1"/>
    <col min="3" max="3" width="1.54296875" customWidth="1"/>
    <col min="4" max="4" width="7.1796875" customWidth="1"/>
    <col min="5" max="5" width="8.1796875" customWidth="1"/>
    <col min="6" max="6" width="4.54296875" customWidth="1"/>
    <col min="7" max="7" width="16.54296875" customWidth="1"/>
    <col min="8" max="8" width="14.453125" customWidth="1"/>
    <col min="9" max="9" width="4.7265625" customWidth="1"/>
    <col min="10" max="10" width="8" customWidth="1"/>
    <col min="11" max="11" width="3.1796875" customWidth="1"/>
    <col min="12" max="12" width="11.26953125" customWidth="1"/>
    <col min="13" max="13" width="13.1796875" customWidth="1"/>
    <col min="14" max="14" width="11.26953125" customWidth="1"/>
    <col min="15" max="15" width="12.1796875" customWidth="1"/>
    <col min="16" max="16" width="15.81640625" customWidth="1"/>
    <col min="17" max="17" width="0.1796875" customWidth="1"/>
    <col min="18" max="18" width="11.7265625" bestFit="1" customWidth="1"/>
  </cols>
  <sheetData>
    <row r="1" spans="1:17" ht="24" customHeight="1">
      <c r="A1" s="80"/>
      <c r="B1" s="531" t="s">
        <v>176</v>
      </c>
      <c r="C1" s="954"/>
      <c r="D1" s="532"/>
      <c r="E1" s="1261" t="str">
        <f>IF(Festsetzungsbescheid!H25&gt;0,Festsetzungsbescheid!H25," ")</f>
        <v xml:space="preserve"> </v>
      </c>
      <c r="F1" s="1281"/>
      <c r="G1" s="80"/>
      <c r="H1" s="80"/>
      <c r="I1" s="80"/>
      <c r="J1" s="80"/>
      <c r="K1" s="80"/>
      <c r="L1" s="80"/>
      <c r="M1" s="80"/>
      <c r="N1" s="80"/>
      <c r="O1" s="80"/>
      <c r="P1" s="123" t="s">
        <v>117</v>
      </c>
      <c r="Q1" s="80"/>
    </row>
    <row r="2" spans="1:17" ht="12.75" customHeight="1">
      <c r="A2" s="80"/>
      <c r="B2" s="80"/>
      <c r="C2" s="80"/>
      <c r="D2" s="80"/>
      <c r="E2" s="80"/>
      <c r="F2" s="80"/>
      <c r="G2" s="80"/>
      <c r="H2" s="970"/>
      <c r="I2" s="80"/>
      <c r="J2" s="80"/>
      <c r="K2" s="80"/>
      <c r="L2" s="80"/>
      <c r="M2" s="80"/>
      <c r="N2" s="80"/>
      <c r="O2" s="80"/>
      <c r="P2" s="536" t="s">
        <v>782</v>
      </c>
      <c r="Q2" s="80"/>
    </row>
    <row r="3" spans="1:17" ht="20.149999999999999" customHeight="1" thickBot="1">
      <c r="A3" s="80"/>
      <c r="B3" s="185" t="s">
        <v>142</v>
      </c>
      <c r="C3" s="185"/>
      <c r="D3" s="185"/>
      <c r="E3" s="80"/>
      <c r="F3" s="80"/>
      <c r="G3" s="80"/>
      <c r="H3" s="533"/>
      <c r="I3" s="1282" t="str">
        <f>IF(Festsetzungsbescheid!D27=0," ",Festsetzungsbescheid!D27)</f>
        <v xml:space="preserve"> </v>
      </c>
      <c r="J3" s="1282"/>
      <c r="K3" s="1282"/>
      <c r="L3" s="1282"/>
      <c r="M3" s="1282"/>
      <c r="N3" s="1282"/>
      <c r="O3" s="1282"/>
      <c r="P3" s="80"/>
      <c r="Q3" s="80"/>
    </row>
    <row r="4" spans="1:17">
      <c r="A4" s="80"/>
      <c r="B4" s="186" t="s">
        <v>42</v>
      </c>
      <c r="C4" s="955"/>
      <c r="D4" s="187" t="s">
        <v>43</v>
      </c>
      <c r="E4" s="1301" t="s">
        <v>44</v>
      </c>
      <c r="F4" s="1302"/>
      <c r="G4" s="989" t="s">
        <v>45</v>
      </c>
      <c r="H4" s="1301" t="s">
        <v>46</v>
      </c>
      <c r="I4" s="1302"/>
      <c r="J4" s="1301" t="s">
        <v>47</v>
      </c>
      <c r="K4" s="1302"/>
      <c r="L4" s="989" t="s">
        <v>48</v>
      </c>
      <c r="M4" s="989" t="s">
        <v>49</v>
      </c>
      <c r="N4" s="989" t="s">
        <v>60</v>
      </c>
      <c r="O4" s="989" t="s">
        <v>61</v>
      </c>
      <c r="P4" s="188" t="s">
        <v>143</v>
      </c>
      <c r="Q4" s="80"/>
    </row>
    <row r="5" spans="1:17" ht="32.25" customHeight="1">
      <c r="A5" s="80"/>
      <c r="B5" s="1293" t="s">
        <v>62</v>
      </c>
      <c r="C5" s="1294"/>
      <c r="D5" s="1303" t="s">
        <v>772</v>
      </c>
      <c r="E5" s="1304"/>
      <c r="F5" s="1305"/>
      <c r="G5" s="1292" t="s">
        <v>111</v>
      </c>
      <c r="H5" s="1306" t="s">
        <v>108</v>
      </c>
      <c r="I5" s="1307"/>
      <c r="J5" s="1308" t="s">
        <v>145</v>
      </c>
      <c r="K5" s="1309"/>
      <c r="L5" s="1292" t="s">
        <v>166</v>
      </c>
      <c r="M5" s="1292" t="s">
        <v>968</v>
      </c>
      <c r="N5" s="1292" t="s">
        <v>167</v>
      </c>
      <c r="O5" s="1292" t="s">
        <v>781</v>
      </c>
      <c r="P5" s="1299" t="s">
        <v>102</v>
      </c>
      <c r="Q5" s="80"/>
    </row>
    <row r="6" spans="1:17" ht="38.25" customHeight="1">
      <c r="A6" s="80"/>
      <c r="B6" s="1295"/>
      <c r="C6" s="1296"/>
      <c r="D6" s="415" t="s">
        <v>645</v>
      </c>
      <c r="E6" s="1300" t="s">
        <v>140</v>
      </c>
      <c r="F6" s="1300"/>
      <c r="G6" s="1292"/>
      <c r="H6" s="1306"/>
      <c r="I6" s="1307"/>
      <c r="J6" s="1308"/>
      <c r="K6" s="1309"/>
      <c r="L6" s="1292"/>
      <c r="M6" s="1292"/>
      <c r="N6" s="1292"/>
      <c r="O6" s="1292"/>
      <c r="P6" s="1299"/>
      <c r="Q6" s="80"/>
    </row>
    <row r="7" spans="1:17" ht="25.5" customHeight="1" thickBot="1">
      <c r="A7" s="80"/>
      <c r="B7" s="1297" t="s">
        <v>58</v>
      </c>
      <c r="C7" s="1298"/>
      <c r="D7" s="190"/>
      <c r="E7" s="1284"/>
      <c r="F7" s="1285"/>
      <c r="G7" s="189"/>
      <c r="H7" s="1286" t="s">
        <v>773</v>
      </c>
      <c r="I7" s="1287"/>
      <c r="J7" s="1284"/>
      <c r="K7" s="1285"/>
      <c r="L7" s="189" t="s">
        <v>774</v>
      </c>
      <c r="M7" s="189"/>
      <c r="N7" s="190" t="s">
        <v>775</v>
      </c>
      <c r="O7" s="993"/>
      <c r="P7" s="191" t="s">
        <v>776</v>
      </c>
      <c r="Q7" s="80"/>
    </row>
    <row r="8" spans="1:17" ht="15" customHeight="1">
      <c r="A8" s="80"/>
      <c r="B8" s="1311" t="s">
        <v>55</v>
      </c>
      <c r="C8" s="1312"/>
      <c r="D8" s="736" t="str">
        <f>IF('ZK 2'!E12=0," ",'ZK 2'!E12)</f>
        <v xml:space="preserve"> </v>
      </c>
      <c r="E8" s="737" t="str">
        <f>IF('ZK 2'!F12&gt;0,'ZK 2'!F12," ")</f>
        <v xml:space="preserve"> </v>
      </c>
      <c r="F8" s="161" t="s">
        <v>127</v>
      </c>
      <c r="G8" s="106" t="str">
        <f>IF(E8=" "," ",'ZK 1'!$H$5)</f>
        <v xml:space="preserve"> </v>
      </c>
      <c r="H8" s="162" t="str">
        <f>IF(G8=" "," ",(E8*G8*D8/('ZK 1'!$H$9*1000)))</f>
        <v xml:space="preserve"> </v>
      </c>
      <c r="I8" s="163" t="s">
        <v>126</v>
      </c>
      <c r="J8" s="164">
        <v>50</v>
      </c>
      <c r="K8" s="165" t="s">
        <v>125</v>
      </c>
      <c r="L8" s="411" t="str">
        <f>IF(G8=" "," ",ROUNDDOWN(H8/J8,0))</f>
        <v xml:space="preserve"> </v>
      </c>
      <c r="M8" s="526" t="str">
        <f>IF(G8=" "," ",'ZK 2'!N12)</f>
        <v xml:space="preserve"> </v>
      </c>
      <c r="N8" s="411" t="str">
        <f t="shared" ref="N8:N21" si="0">IF(G8=" "," ",ROUNDDOWN(L8*M8+L8,0))</f>
        <v xml:space="preserve"> </v>
      </c>
      <c r="O8" s="75"/>
      <c r="P8" s="192" t="str">
        <f>IF(E8=" "," ",IF(OR(AND(E8&gt;20,SUM($H$8:$H$10)&gt;250),AND(E8=20,SUM($H$8:$H$10)&gt;250,M8&gt;0),AND(E8&lt;20,SUM($H$8:$H$10)&gt;250,'ZK 2'!H12&gt;20,M8&gt;0)),N8*O8,"0 €"))</f>
        <v xml:space="preserve"> </v>
      </c>
      <c r="Q8" s="80"/>
    </row>
    <row r="9" spans="1:17" ht="14">
      <c r="A9" s="80"/>
      <c r="B9" s="1313"/>
      <c r="C9" s="1314"/>
      <c r="D9" s="738" t="str">
        <f>IF('ZK 2'!E13=0," ",'ZK 2'!E13)</f>
        <v xml:space="preserve"> </v>
      </c>
      <c r="E9" s="739" t="str">
        <f>IF('ZK 2'!F13&gt;0,'ZK 2'!F13," ")</f>
        <v xml:space="preserve"> </v>
      </c>
      <c r="F9" s="166" t="s">
        <v>127</v>
      </c>
      <c r="G9" s="108" t="str">
        <f>IF(E9=" "," ",'ZK 1'!$H$5)</f>
        <v xml:space="preserve"> </v>
      </c>
      <c r="H9" s="167" t="str">
        <f>IF(G9=" "," ",(E9*G9*D9/('ZK 1'!$H$9*1000)))</f>
        <v xml:space="preserve"> </v>
      </c>
      <c r="I9" s="168" t="s">
        <v>126</v>
      </c>
      <c r="J9" s="169">
        <v>50</v>
      </c>
      <c r="K9" s="170" t="s">
        <v>125</v>
      </c>
      <c r="L9" s="412" t="str">
        <f t="shared" ref="L9:L21" si="1">IF(G9=" "," ",ROUNDDOWN(H9/J9,0))</f>
        <v xml:space="preserve"> </v>
      </c>
      <c r="M9" s="527" t="str">
        <f>IF(G9=" "," ",'ZK 2'!N13)</f>
        <v xml:space="preserve"> </v>
      </c>
      <c r="N9" s="412" t="str">
        <f t="shared" si="0"/>
        <v xml:space="preserve"> </v>
      </c>
      <c r="O9" s="76"/>
      <c r="P9" s="193" t="str">
        <f>IF(E9=" "," ",IF(OR(AND(E9&gt;20,SUM($H$8:$H$10)&gt;250),AND(E9=20,SUM($H$8:$H$10)&gt;250,M9&gt;0),AND(E9&lt;20,SUM($H$8:$H$10)&gt;250,'ZK 2'!H13&gt;20,M9&gt;0)),N9*O9,"0 €"))</f>
        <v xml:space="preserve"> </v>
      </c>
      <c r="Q9" s="80"/>
    </row>
    <row r="10" spans="1:17" ht="14.5" thickBot="1">
      <c r="A10" s="80"/>
      <c r="B10" s="1315"/>
      <c r="C10" s="1316"/>
      <c r="D10" s="740" t="str">
        <f>IF('ZK 2'!E14=0," ",'ZK 2'!E14)</f>
        <v xml:space="preserve"> </v>
      </c>
      <c r="E10" s="741" t="str">
        <f>IF('ZK 2'!F14&gt;0,'ZK 2'!F14," ")</f>
        <v xml:space="preserve"> </v>
      </c>
      <c r="F10" s="171" t="s">
        <v>127</v>
      </c>
      <c r="G10" s="107" t="str">
        <f>IF(E10=" "," ",'ZK 1'!$H$5)</f>
        <v xml:space="preserve"> </v>
      </c>
      <c r="H10" s="172" t="str">
        <f>IF(G10=" "," ",(E10*G10*D10/('ZK 1'!$H$9*1000)))</f>
        <v xml:space="preserve"> </v>
      </c>
      <c r="I10" s="173" t="s">
        <v>126</v>
      </c>
      <c r="J10" s="174">
        <v>50</v>
      </c>
      <c r="K10" s="175" t="s">
        <v>125</v>
      </c>
      <c r="L10" s="413" t="str">
        <f t="shared" si="1"/>
        <v xml:space="preserve"> </v>
      </c>
      <c r="M10" s="528" t="str">
        <f>IF(G10=" "," ",'ZK 2'!N14)</f>
        <v xml:space="preserve"> </v>
      </c>
      <c r="N10" s="413" t="str">
        <f t="shared" si="0"/>
        <v xml:space="preserve"> </v>
      </c>
      <c r="O10" s="77"/>
      <c r="P10" s="194" t="str">
        <f>IF(E10=" "," ",IF(OR(AND(E10&gt;20,SUM($H$8:$H$10)&gt;250),AND(E10=20,SUM($H$8:$H$10)&gt;250,M10&gt;0),AND(E10&lt;20,SUM($H$8:$H$10)&gt;250,'ZK 2'!H14&gt;20,M10&gt;0)),N10*O10,"0 €"))</f>
        <v xml:space="preserve"> </v>
      </c>
      <c r="Q10" s="80"/>
    </row>
    <row r="11" spans="1:17" ht="15" customHeight="1">
      <c r="A11" s="80"/>
      <c r="B11" s="1311" t="s">
        <v>94</v>
      </c>
      <c r="C11" s="1312"/>
      <c r="D11" s="736" t="str">
        <f>IF('ZK 2'!E15=0," ",'ZK 2'!E15)</f>
        <v xml:space="preserve"> </v>
      </c>
      <c r="E11" s="737" t="str">
        <f>IF('ZK 2'!F15&gt;0,'ZK 2'!F15," ")</f>
        <v xml:space="preserve"> </v>
      </c>
      <c r="F11" s="161" t="s">
        <v>127</v>
      </c>
      <c r="G11" s="106" t="str">
        <f>IF(E11=" "," ",'ZK 1'!$H$5)</f>
        <v xml:space="preserve"> </v>
      </c>
      <c r="H11" s="162" t="str">
        <f>IF(G11=" "," ",(E11*G11*D11/('ZK 1'!$H$9*1000)))</f>
        <v xml:space="preserve"> </v>
      </c>
      <c r="I11" s="163" t="s">
        <v>126</v>
      </c>
      <c r="J11" s="164">
        <v>25</v>
      </c>
      <c r="K11" s="165" t="s">
        <v>125</v>
      </c>
      <c r="L11" s="411" t="str">
        <f t="shared" si="1"/>
        <v xml:space="preserve"> </v>
      </c>
      <c r="M11" s="526" t="str">
        <f>IF(G11=" "," ",'ZK 2'!N15)</f>
        <v xml:space="preserve"> </v>
      </c>
      <c r="N11" s="411" t="str">
        <f t="shared" si="0"/>
        <v xml:space="preserve"> </v>
      </c>
      <c r="O11" s="75"/>
      <c r="P11" s="192" t="str">
        <f>IF(E11=" "," ",IF(OR(AND(E11&gt;5,SUM($H$11:$H$13)&gt;125),AND(E11=5,SUM($H$11:$H$13)&gt;125,M11&gt;0),AND(E11&lt;5,SUM($H$11:$H$13)&gt;125,'ZK 2'!H15&gt;5,M11&gt;0)),N11*O11,"0 €"))</f>
        <v xml:space="preserve"> </v>
      </c>
      <c r="Q11" s="80"/>
    </row>
    <row r="12" spans="1:17" ht="14">
      <c r="A12" s="80"/>
      <c r="B12" s="1313"/>
      <c r="C12" s="1314"/>
      <c r="D12" s="738" t="str">
        <f>IF('ZK 2'!E16=0," ",'ZK 2'!E16)</f>
        <v xml:space="preserve"> </v>
      </c>
      <c r="E12" s="739" t="str">
        <f>IF('ZK 2'!F16&gt;0,'ZK 2'!F16," ")</f>
        <v xml:space="preserve"> </v>
      </c>
      <c r="F12" s="166" t="s">
        <v>127</v>
      </c>
      <c r="G12" s="108" t="str">
        <f>IF(E12=" "," ",'ZK 1'!$H$5)</f>
        <v xml:space="preserve"> </v>
      </c>
      <c r="H12" s="167" t="str">
        <f>IF(G12=" "," ",(E12*G12*D12/('ZK 1'!$H$9*1000)))</f>
        <v xml:space="preserve"> </v>
      </c>
      <c r="I12" s="168" t="s">
        <v>126</v>
      </c>
      <c r="J12" s="169">
        <v>25</v>
      </c>
      <c r="K12" s="170" t="s">
        <v>125</v>
      </c>
      <c r="L12" s="412" t="str">
        <f t="shared" si="1"/>
        <v xml:space="preserve"> </v>
      </c>
      <c r="M12" s="527" t="str">
        <f>IF(G12=" "," ",'ZK 2'!N16)</f>
        <v xml:space="preserve"> </v>
      </c>
      <c r="N12" s="412" t="str">
        <f t="shared" si="0"/>
        <v xml:space="preserve"> </v>
      </c>
      <c r="O12" s="76"/>
      <c r="P12" s="193" t="str">
        <f>IF(E12=" "," ",IF(OR(AND(E12&gt;5,SUM($H$11:$H$13)&gt;125),AND(E12=5,SUM($H$11:$H$13)&gt;125,M12&gt;0),AND(E12&lt;5,SUM($H$11:$H$13)&gt;125,'ZK 2'!H16&gt;5,M12&gt;0)),N12*O12,"0 €"))</f>
        <v xml:space="preserve"> </v>
      </c>
      <c r="Q12" s="80"/>
    </row>
    <row r="13" spans="1:17" ht="14.5" thickBot="1">
      <c r="A13" s="80"/>
      <c r="B13" s="1315"/>
      <c r="C13" s="1316"/>
      <c r="D13" s="740" t="str">
        <f>IF('ZK 2'!E17=0," ",'ZK 2'!E17)</f>
        <v xml:space="preserve"> </v>
      </c>
      <c r="E13" s="741" t="str">
        <f>IF('ZK 2'!F17&gt;0,'ZK 2'!F17," ")</f>
        <v xml:space="preserve"> </v>
      </c>
      <c r="F13" s="171" t="s">
        <v>127</v>
      </c>
      <c r="G13" s="107" t="str">
        <f>IF(E13=" "," ",'ZK 1'!$H$5)</f>
        <v xml:space="preserve"> </v>
      </c>
      <c r="H13" s="172" t="str">
        <f>IF(G13=" "," ",(E13*G13*D13/('ZK 1'!$H$9*1000)))</f>
        <v xml:space="preserve"> </v>
      </c>
      <c r="I13" s="173" t="s">
        <v>126</v>
      </c>
      <c r="J13" s="174">
        <v>25</v>
      </c>
      <c r="K13" s="175" t="s">
        <v>125</v>
      </c>
      <c r="L13" s="413" t="str">
        <f t="shared" si="1"/>
        <v xml:space="preserve"> </v>
      </c>
      <c r="M13" s="528" t="str">
        <f>IF(G13=" "," ",'ZK 2'!N17)</f>
        <v xml:space="preserve"> </v>
      </c>
      <c r="N13" s="413" t="str">
        <f t="shared" si="0"/>
        <v xml:space="preserve"> </v>
      </c>
      <c r="O13" s="77"/>
      <c r="P13" s="194" t="str">
        <f>IF(E13=" "," ",IF(OR(AND(E13&gt;5,SUM($H$11:$H$13)&gt;125),AND(E13=5,SUM($H$11:$H$13)&gt;125,M13&gt;0),AND(E13&lt;5,SUM($H$11:$H$13)&gt;125,'ZK 2'!H17&gt;5,M13&gt;0)),N13*O13,"0 €"))</f>
        <v xml:space="preserve"> </v>
      </c>
      <c r="Q13" s="80"/>
    </row>
    <row r="14" spans="1:17" ht="15" customHeight="1">
      <c r="A14" s="80"/>
      <c r="B14" s="1311" t="s">
        <v>95</v>
      </c>
      <c r="C14" s="1312"/>
      <c r="D14" s="736" t="str">
        <f>IF('ZK 2'!E18=0," ",'ZK 2'!E18)</f>
        <v xml:space="preserve"> </v>
      </c>
      <c r="E14" s="737" t="str">
        <f>IF('ZK 2'!F18&gt;0,'ZK 2'!F18," ")</f>
        <v xml:space="preserve"> </v>
      </c>
      <c r="F14" s="161" t="s">
        <v>127</v>
      </c>
      <c r="G14" s="106" t="str">
        <f>IF(E14=" "," ",'ZK 1'!$H$5)</f>
        <v xml:space="preserve"> </v>
      </c>
      <c r="H14" s="162" t="str">
        <f>IF(G14=" "," ",(E14*G14*D14/('ZK 1'!$H$9*1000)))</f>
        <v xml:space="preserve"> </v>
      </c>
      <c r="I14" s="163" t="s">
        <v>126</v>
      </c>
      <c r="J14" s="164">
        <v>3</v>
      </c>
      <c r="K14" s="165" t="s">
        <v>125</v>
      </c>
      <c r="L14" s="411" t="str">
        <f t="shared" si="1"/>
        <v xml:space="preserve"> </v>
      </c>
      <c r="M14" s="526" t="str">
        <f>IF(G14=" "," ",'ZK 2'!N18)</f>
        <v xml:space="preserve"> </v>
      </c>
      <c r="N14" s="411" t="str">
        <f t="shared" si="0"/>
        <v xml:space="preserve"> </v>
      </c>
      <c r="O14" s="75"/>
      <c r="P14" s="192" t="str">
        <f>IF(E14=" "," ",IF(OR(AND(E14&gt;0.1,SUM($H$14:$H$16)&gt;15),AND(E14=0.1,SUM($H$14:$H$16)&gt;15,M14&gt;0),AND(E14&lt;0.1,SUM($H$14:$H$16)&gt;15,'ZK 2'!H18&gt;0.1,M14&gt;0)),N14*O14,"0 €"))</f>
        <v xml:space="preserve"> </v>
      </c>
      <c r="Q14" s="80"/>
    </row>
    <row r="15" spans="1:17" ht="14">
      <c r="A15" s="80"/>
      <c r="B15" s="1313"/>
      <c r="C15" s="1314"/>
      <c r="D15" s="738" t="str">
        <f>IF('ZK 2'!E19=0," ",'ZK 2'!E19)</f>
        <v xml:space="preserve"> </v>
      </c>
      <c r="E15" s="739" t="str">
        <f>IF('ZK 2'!F19&gt;0,'ZK 2'!F19," ")</f>
        <v xml:space="preserve"> </v>
      </c>
      <c r="F15" s="166" t="s">
        <v>127</v>
      </c>
      <c r="G15" s="108" t="str">
        <f>IF(E15=" "," ",'ZK 1'!$H$5)</f>
        <v xml:space="preserve"> </v>
      </c>
      <c r="H15" s="167" t="str">
        <f>IF(G15=" "," ",(E15*G15*D15/('ZK 1'!$H$9*1000)))</f>
        <v xml:space="preserve"> </v>
      </c>
      <c r="I15" s="168" t="s">
        <v>126</v>
      </c>
      <c r="J15" s="169">
        <v>3</v>
      </c>
      <c r="K15" s="170" t="s">
        <v>125</v>
      </c>
      <c r="L15" s="412" t="str">
        <f t="shared" si="1"/>
        <v xml:space="preserve"> </v>
      </c>
      <c r="M15" s="527" t="str">
        <f>IF(G15=" "," ",'ZK 2'!N19)</f>
        <v xml:space="preserve"> </v>
      </c>
      <c r="N15" s="412" t="str">
        <f t="shared" si="0"/>
        <v xml:space="preserve"> </v>
      </c>
      <c r="O15" s="76"/>
      <c r="P15" s="193" t="str">
        <f>IF(E15=" "," ",IF(OR(AND(E15&gt;0.1,SUM($H$14:$H$16)&gt;15),AND(E15=0.1,SUM($H$14:$H$16)&gt;15,M15&gt;0),AND(E15&lt;0.1,SUM($H$14:$H$16)&gt;15,'ZK 2'!H19&gt;0.1,M15&gt;0)),N15*O15,"0 €"))</f>
        <v xml:space="preserve"> </v>
      </c>
      <c r="Q15" s="80"/>
    </row>
    <row r="16" spans="1:17" ht="14.5" thickBot="1">
      <c r="A16" s="80"/>
      <c r="B16" s="1315"/>
      <c r="C16" s="1316"/>
      <c r="D16" s="740" t="str">
        <f>IF('ZK 2'!E20=0," ",'ZK 2'!E20)</f>
        <v xml:space="preserve"> </v>
      </c>
      <c r="E16" s="741" t="str">
        <f>IF('ZK 2'!F20&gt;0,'ZK 2'!F20," ")</f>
        <v xml:space="preserve"> </v>
      </c>
      <c r="F16" s="171" t="s">
        <v>127</v>
      </c>
      <c r="G16" s="107" t="str">
        <f>IF(E16=" "," ",'ZK 1'!$H$5)</f>
        <v xml:space="preserve"> </v>
      </c>
      <c r="H16" s="172" t="str">
        <f>IF(G16=" "," ",(E16*G16*D16/('ZK 1'!$H$9*1000)))</f>
        <v xml:space="preserve"> </v>
      </c>
      <c r="I16" s="173" t="s">
        <v>126</v>
      </c>
      <c r="J16" s="174">
        <v>3</v>
      </c>
      <c r="K16" s="175" t="s">
        <v>125</v>
      </c>
      <c r="L16" s="413" t="str">
        <f t="shared" si="1"/>
        <v xml:space="preserve"> </v>
      </c>
      <c r="M16" s="528" t="str">
        <f>IF(G16=" "," ",'ZK 2'!N20)</f>
        <v xml:space="preserve"> </v>
      </c>
      <c r="N16" s="413" t="str">
        <f t="shared" si="0"/>
        <v xml:space="preserve"> </v>
      </c>
      <c r="O16" s="77"/>
      <c r="P16" s="194" t="str">
        <f>IF(E16=" "," ",IF(OR(AND(E16&gt;0.1,SUM($H$14:$H$16)&gt;15),AND(E16=0.1,SUM($H$14:$H$16)&gt;15,M16&gt;0),AND(E16&lt;0.1,SUM($H$14:$H$16)&gt;15,'ZK 2'!H20&gt;0.1,M16&gt;0)),N16*O16,"0 €"))</f>
        <v xml:space="preserve"> </v>
      </c>
      <c r="Q16" s="80"/>
    </row>
    <row r="17" spans="1:18" ht="15" customHeight="1">
      <c r="A17" s="80"/>
      <c r="B17" s="1311" t="s">
        <v>63</v>
      </c>
      <c r="C17" s="1312"/>
      <c r="D17" s="736" t="str">
        <f>IF('ZK 2'!E21=0," ",'ZK 2'!E21)</f>
        <v xml:space="preserve"> </v>
      </c>
      <c r="E17" s="737" t="str">
        <f>IF('ZK 2'!F21&gt;0,'ZK 2'!F21," ")</f>
        <v xml:space="preserve"> </v>
      </c>
      <c r="F17" s="176" t="s">
        <v>128</v>
      </c>
      <c r="G17" s="106" t="str">
        <f>IF(E17=" "," ",'ZK 1'!$H$5)</f>
        <v xml:space="preserve"> </v>
      </c>
      <c r="H17" s="162" t="str">
        <f>IF(G17=" "," ",(E17*G17*D17/('ZK 1'!$H$9*1000000)))</f>
        <v xml:space="preserve"> </v>
      </c>
      <c r="I17" s="163" t="s">
        <v>126</v>
      </c>
      <c r="J17" s="164">
        <v>2</v>
      </c>
      <c r="K17" s="165" t="s">
        <v>125</v>
      </c>
      <c r="L17" s="411" t="str">
        <f t="shared" si="1"/>
        <v xml:space="preserve"> </v>
      </c>
      <c r="M17" s="526" t="str">
        <f>IF(G17=" "," ",'ZK 2'!N21)</f>
        <v xml:space="preserve"> </v>
      </c>
      <c r="N17" s="411" t="str">
        <f t="shared" si="0"/>
        <v xml:space="preserve"> </v>
      </c>
      <c r="O17" s="75"/>
      <c r="P17" s="192" t="str">
        <f>IF(E17=" "," ",IF(OR(AND(E17&gt;100,SUM($H$17:$H$18)&gt;10),AND(E17=100,SUM($H$17:$H$18)&gt;10,M17&gt;0),AND(E17&lt;100,SUM($H$17:$H$18)&gt;10,'ZK 2'!H21&gt;100,M17&gt;0)),N17*O17,"0 €"))</f>
        <v xml:space="preserve"> </v>
      </c>
      <c r="Q17" s="80"/>
    </row>
    <row r="18" spans="1:18" ht="14.5" thickBot="1">
      <c r="A18" s="80"/>
      <c r="B18" s="1315"/>
      <c r="C18" s="1316"/>
      <c r="D18" s="740" t="str">
        <f>IF('ZK 2'!E22=0," ",'ZK 2'!E22)</f>
        <v xml:space="preserve"> </v>
      </c>
      <c r="E18" s="741" t="str">
        <f>IF('ZK 2'!F22&gt;0,'ZK 2'!F22," ")</f>
        <v xml:space="preserve"> </v>
      </c>
      <c r="F18" s="177" t="s">
        <v>128</v>
      </c>
      <c r="G18" s="107" t="str">
        <f>IF(E18=" "," ",'ZK 1'!$H$5)</f>
        <v xml:space="preserve"> </v>
      </c>
      <c r="H18" s="172" t="str">
        <f>IF(G18=" "," ",(E18*G18*D18/('ZK 1'!$H$9*1000000)))</f>
        <v xml:space="preserve"> </v>
      </c>
      <c r="I18" s="173" t="s">
        <v>126</v>
      </c>
      <c r="J18" s="174">
        <v>2</v>
      </c>
      <c r="K18" s="175" t="s">
        <v>125</v>
      </c>
      <c r="L18" s="413" t="str">
        <f t="shared" si="1"/>
        <v xml:space="preserve"> </v>
      </c>
      <c r="M18" s="528" t="str">
        <f>IF(G18=" "," ",'ZK 2'!N22)</f>
        <v xml:space="preserve"> </v>
      </c>
      <c r="N18" s="413" t="str">
        <f t="shared" si="0"/>
        <v xml:space="preserve"> </v>
      </c>
      <c r="O18" s="77"/>
      <c r="P18" s="194" t="str">
        <f>IF(E18=" "," ",IF(OR(AND(E18&gt;100,SUM($H$17:$H$18)&gt;10),AND(E18=100,SUM($H$17:$H$18)&gt;10,M18&gt;0),AND(E18&lt;100,SUM($H$17:$H$18)&gt;10,'ZK 2'!H22&gt;100,M18&gt;0)),N18*O18,"0 €"))</f>
        <v xml:space="preserve"> </v>
      </c>
      <c r="Q18" s="80"/>
    </row>
    <row r="19" spans="1:18" ht="15" customHeight="1">
      <c r="A19" s="80"/>
      <c r="B19" s="530"/>
      <c r="C19" s="1187" t="s">
        <v>969</v>
      </c>
      <c r="D19" s="736" t="str">
        <f>IF('ZK 2'!E23=0," ",'ZK 2'!E23)</f>
        <v xml:space="preserve"> </v>
      </c>
      <c r="E19" s="737" t="str">
        <f>IF('ZK 2'!F23&gt;0,'ZK 2'!F23," ")</f>
        <v xml:space="preserve"> </v>
      </c>
      <c r="F19" s="176" t="s">
        <v>128</v>
      </c>
      <c r="G19" s="106" t="str">
        <f>IF(E19=" "," ",'ZK 1'!$H$5)</f>
        <v xml:space="preserve"> </v>
      </c>
      <c r="H19" s="162" t="str">
        <f>IF(G19=" "," ",(E19*G19*D19/('ZK 1'!$H$9*1000)))</f>
        <v xml:space="preserve"> </v>
      </c>
      <c r="I19" s="179" t="s">
        <v>170</v>
      </c>
      <c r="J19" s="180"/>
      <c r="K19" s="181" t="s">
        <v>169</v>
      </c>
      <c r="L19" s="411" t="str">
        <f t="shared" si="1"/>
        <v xml:space="preserve"> </v>
      </c>
      <c r="M19" s="526" t="str">
        <f>IF(G19=" "," ",'ZK 2'!N23)</f>
        <v xml:space="preserve"> </v>
      </c>
      <c r="N19" s="411" t="str">
        <f t="shared" si="0"/>
        <v xml:space="preserve"> </v>
      </c>
      <c r="O19" s="75"/>
      <c r="P19" s="192" t="str">
        <f>IF(E19=" "," ",IF(OR(AND(J19=20,E19&gt;1,H19&gt;100),AND(J19=20,E19=1,H19&gt;100,M19&gt;0),AND(J19=20,E19&lt;1,H19&gt;100,'ZK 2'!H23&gt;1,M19&gt;0),AND(J19=100,E19&gt;5,H19&gt;500),AND(J19=100,E19=5,H19&gt;500,M19&gt;0),AND(J19=100,E19&lt;5,H19&gt;500,'ZK 2'!H23&gt;5,M19&gt;0),AND(J19=500,E19&gt;50,H19&gt;2500),AND(J19=500,E19=50,H19&gt;2500,M19&gt;0),AND(J19=500,E19&lt;50,H19&gt;2500,'ZK 2'!H23&gt;50,M19&gt;0),AND(J19=1000,E19&gt;100,H19&gt;5000),AND(J19=1000,E19=100,H19&gt;5000,M19&gt;0),AND(J19=1000,E19&lt;100,H19&gt;5000,'ZK 2'!H23&gt;100,M19&gt;0)),N19*O19,"0 €"))</f>
        <v xml:space="preserve"> </v>
      </c>
      <c r="Q19" s="80"/>
    </row>
    <row r="20" spans="1:18" ht="15" customHeight="1">
      <c r="A20" s="80"/>
      <c r="B20" s="578"/>
      <c r="C20" s="1188"/>
      <c r="D20" s="738" t="str">
        <f>IF('ZK 2'!E24=0," ",'ZK 2'!E24)</f>
        <v xml:space="preserve"> </v>
      </c>
      <c r="E20" s="739" t="str">
        <f>IF('ZK 2'!F24&gt;0,'ZK 2'!F24," ")</f>
        <v xml:space="preserve"> </v>
      </c>
      <c r="F20" s="227" t="s">
        <v>128</v>
      </c>
      <c r="G20" s="108" t="str">
        <f>IF(E20=" "," ",'ZK 1'!$H$5)</f>
        <v xml:space="preserve"> </v>
      </c>
      <c r="H20" s="167" t="str">
        <f>IF(G20=" "," ",(E20*G20*D20/('ZK 1'!$H$9*1000)))</f>
        <v xml:space="preserve"> </v>
      </c>
      <c r="I20" s="228" t="s">
        <v>170</v>
      </c>
      <c r="J20" s="229"/>
      <c r="K20" s="230" t="s">
        <v>169</v>
      </c>
      <c r="L20" s="412" t="str">
        <f t="shared" si="1"/>
        <v xml:space="preserve"> </v>
      </c>
      <c r="M20" s="527" t="str">
        <f>IF(G20=" "," ",'ZK 2'!N24)</f>
        <v xml:space="preserve"> </v>
      </c>
      <c r="N20" s="412" t="str">
        <f t="shared" si="0"/>
        <v xml:space="preserve"> </v>
      </c>
      <c r="O20" s="76"/>
      <c r="P20" s="193" t="str">
        <f>IF(E20=" "," ",IF(OR(AND(J20=20,E20&gt;1,H20&gt;100),AND(J20=20,E20=1,H20&gt;100,M20&gt;0),AND(J20=20,E20&lt;1,H20&gt;100,'ZK 2'!H24&gt;1,M20&gt;0),AND(J20=100,E20&gt;5,H20&gt;500),AND(J20=100,E20=5,H20&gt;500,M20&gt;0),AND(J20=100,E20&lt;5,H20&gt;500,'ZK 2'!H24&gt;5,M20&gt;0),AND(J20=500,E20&gt;50,H20&gt;2500),AND(J20=500,E20=50,H20&gt;2500,M20&gt;0),AND(J20=500,E20&lt;50,H20&gt;2500,'ZK 2'!H24&gt;50,M20&gt;0),AND(J20=1000,E20&gt;100,H20&gt;5000),AND(J20=1000,E20=100,H20&gt;5000,M20&gt;0),AND(J20=1000,E20&lt;100,H20&gt;5000,'ZK 2'!H24&gt;100,M20&gt;0)),N20*O20,"0 €"))</f>
        <v xml:space="preserve"> </v>
      </c>
      <c r="Q20" s="80"/>
    </row>
    <row r="21" spans="1:18" ht="15" customHeight="1" thickBot="1">
      <c r="A21" s="80"/>
      <c r="B21" s="579"/>
      <c r="C21" s="1189"/>
      <c r="D21" s="740" t="str">
        <f>IF('ZK 2'!E25=0," ",'ZK 2'!E25)</f>
        <v xml:space="preserve"> </v>
      </c>
      <c r="E21" s="741" t="str">
        <f>IF('ZK 2'!F25&gt;0,'ZK 2'!F25," ")</f>
        <v xml:space="preserve"> </v>
      </c>
      <c r="F21" s="177" t="s">
        <v>128</v>
      </c>
      <c r="G21" s="107" t="str">
        <f>IF(E21=" "," ",'ZK 1'!$H$5)</f>
        <v xml:space="preserve"> </v>
      </c>
      <c r="H21" s="172" t="str">
        <f>IF(G21=" "," ",(E21*G21*D21/('ZK 1'!$H$9*1000)))</f>
        <v xml:space="preserve"> </v>
      </c>
      <c r="I21" s="182" t="s">
        <v>170</v>
      </c>
      <c r="J21" s="183"/>
      <c r="K21" s="184" t="s">
        <v>169</v>
      </c>
      <c r="L21" s="413" t="str">
        <f t="shared" si="1"/>
        <v xml:space="preserve"> </v>
      </c>
      <c r="M21" s="528" t="str">
        <f>IF(G21=" "," ",'ZK 2'!N25)</f>
        <v xml:space="preserve"> </v>
      </c>
      <c r="N21" s="413" t="str">
        <f t="shared" si="0"/>
        <v xml:space="preserve"> </v>
      </c>
      <c r="O21" s="77"/>
      <c r="P21" s="194" t="str">
        <f>IF(E21=" "," ",IF(OR(AND(J21=20,E21&gt;1,H21&gt;100),AND(J21=20,E21=1,H21&gt;100,M21&gt;0),AND(J21=20,E21&lt;1,H21&gt;100,'ZK 2'!H25&gt;1,M21&gt;0),AND(J21=100,E21&gt;5,H21&gt;500),AND(J21=100,E21=5,H21&gt;500,M21&gt;0),AND(J21=100,E21&lt;5,H21&gt;500,'ZK 2'!H25&gt;5,M21&gt;0),AND(J21=500,E21&gt;50,H21&gt;2500),AND(J21=500,E21=50,H21&gt;2500,M21&gt;0),AND(J21=500,E21&lt;50,H21&gt;2500,'ZK 2'!H25&gt;50,M21&gt;0),AND(J21=1000,E21&gt;100,H21&gt;5000),AND(J21=1000,E21=100,H21&gt;5000,M21&gt;0),AND(J21=1000,E21&lt;100,H21&gt;5000,'ZK 2'!H25&gt;100,M21&gt;0)),N21*O21,"0 €"))</f>
        <v xml:space="preserve"> </v>
      </c>
      <c r="Q21" s="80"/>
    </row>
    <row r="22" spans="1:18" ht="18" customHeight="1" thickBot="1">
      <c r="A22" s="80"/>
      <c r="B22" s="144"/>
      <c r="C22" s="144"/>
      <c r="D22" s="144"/>
      <c r="E22" s="144"/>
      <c r="F22" s="144"/>
      <c r="G22" s="1288" t="s">
        <v>778</v>
      </c>
      <c r="H22" s="1288"/>
      <c r="I22" s="1288"/>
      <c r="J22" s="1288"/>
      <c r="K22" s="1288"/>
      <c r="L22" s="1288"/>
      <c r="M22" s="1288"/>
      <c r="N22" s="1288"/>
      <c r="O22" s="1289"/>
      <c r="P22" s="178" t="str">
        <f>IF(AND(P8=" ",P11=" ",P14=" ",P17=" ",P19=" ",P20=" ",P21=" ")," ",SUM(P8:P21))</f>
        <v xml:space="preserve"> </v>
      </c>
      <c r="Q22" s="80"/>
    </row>
    <row r="23" spans="1:18" ht="6" customHeight="1">
      <c r="A23" s="80"/>
      <c r="B23" s="79"/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8" ht="15.75" customHeight="1">
      <c r="A24" s="80"/>
      <c r="B24" s="1290" t="s">
        <v>779</v>
      </c>
      <c r="C24" s="1290"/>
      <c r="D24" s="1290"/>
      <c r="E24" s="1290"/>
      <c r="F24" s="1290"/>
      <c r="G24" s="1290"/>
      <c r="H24" s="1290"/>
      <c r="I24" s="1290"/>
      <c r="J24" s="1290"/>
      <c r="K24" s="1290"/>
      <c r="L24" s="1290"/>
      <c r="M24" s="1290"/>
      <c r="N24" s="1290"/>
      <c r="O24" s="1291"/>
      <c r="P24" s="534" t="str">
        <f>IF(AND(P8=" ",P11=" ",P14=" ",P17=" ",P19=" ")," ",((SUM(N8:N21)-SUM(L8:L21))*17.9))</f>
        <v xml:space="preserve"> </v>
      </c>
      <c r="Q24" s="80"/>
      <c r="R24" s="535"/>
    </row>
    <row r="25" spans="1:18" ht="6" customHeight="1">
      <c r="A25" s="80"/>
      <c r="B25" s="79"/>
      <c r="C25" s="79"/>
      <c r="D25" s="79"/>
      <c r="E25" s="80"/>
      <c r="F25" s="80"/>
      <c r="G25" s="80"/>
      <c r="H25" s="80"/>
      <c r="I25" s="80"/>
      <c r="J25" s="1283"/>
      <c r="K25" s="1283"/>
      <c r="L25" s="1283"/>
      <c r="M25" s="1283"/>
      <c r="N25" s="1283"/>
      <c r="O25" s="1283"/>
      <c r="P25" s="80"/>
      <c r="Q25" s="80"/>
    </row>
    <row r="26" spans="1:18" ht="15.75" customHeight="1">
      <c r="A26" s="80"/>
      <c r="B26" s="206"/>
      <c r="C26" s="206"/>
      <c r="D26" s="206"/>
      <c r="E26" s="206"/>
      <c r="F26" s="206"/>
      <c r="G26" s="206"/>
      <c r="H26" s="1290" t="s">
        <v>777</v>
      </c>
      <c r="I26" s="1290"/>
      <c r="J26" s="1290"/>
      <c r="K26" s="1290"/>
      <c r="L26" s="1290"/>
      <c r="M26" s="1290"/>
      <c r="N26" s="1290"/>
      <c r="O26" s="1291"/>
      <c r="P26" s="529" t="str">
        <f>IF(AND(P8=" ",P11=" ",P14=" ",P17=" ",P19=" ")," ",P22-P24)</f>
        <v xml:space="preserve"> </v>
      </c>
      <c r="Q26" s="80"/>
    </row>
    <row r="27" spans="1:18" ht="13.5" customHeight="1">
      <c r="A27" s="80"/>
      <c r="B27" s="206" t="s">
        <v>88</v>
      </c>
      <c r="C27" s="206"/>
      <c r="D27" s="206"/>
      <c r="E27" s="206"/>
      <c r="F27" s="206"/>
      <c r="G27" s="206"/>
      <c r="H27" s="206"/>
      <c r="I27" s="206"/>
      <c r="J27" s="197"/>
      <c r="K27" s="206"/>
      <c r="L27" s="206"/>
      <c r="M27" s="206"/>
      <c r="N27" s="206"/>
      <c r="O27" s="206"/>
      <c r="P27" s="206"/>
      <c r="Q27" s="80"/>
    </row>
    <row r="28" spans="1:18" ht="19" customHeight="1">
      <c r="A28" s="80"/>
      <c r="B28" s="1085"/>
      <c r="C28" s="1085"/>
      <c r="D28" s="1085"/>
      <c r="E28" s="1085"/>
      <c r="F28" s="1085"/>
      <c r="G28" s="1085"/>
      <c r="H28" s="1085"/>
      <c r="I28" s="1085"/>
      <c r="J28" s="1085"/>
      <c r="K28" s="1085"/>
      <c r="L28" s="1085"/>
      <c r="M28" s="1085"/>
      <c r="N28" s="1085"/>
      <c r="O28" s="1085"/>
      <c r="P28" s="1085"/>
      <c r="Q28" s="80"/>
    </row>
    <row r="29" spans="1:18" ht="19" customHeight="1">
      <c r="A29" s="80"/>
      <c r="B29" s="1317"/>
      <c r="C29" s="1318"/>
      <c r="D29" s="1317"/>
      <c r="E29" s="1317"/>
      <c r="F29" s="1317"/>
      <c r="G29" s="1317"/>
      <c r="H29" s="1317"/>
      <c r="I29" s="1317"/>
      <c r="J29" s="1317"/>
      <c r="K29" s="1317"/>
      <c r="L29" s="1317"/>
      <c r="M29" s="1317"/>
      <c r="N29" s="1317"/>
      <c r="O29" s="1317"/>
      <c r="P29" s="1317"/>
      <c r="Q29" s="80"/>
    </row>
    <row r="30" spans="1:18" ht="19" customHeight="1">
      <c r="A30" s="80"/>
      <c r="B30" s="1317"/>
      <c r="C30" s="1318"/>
      <c r="D30" s="1317"/>
      <c r="E30" s="1317"/>
      <c r="F30" s="1317"/>
      <c r="G30" s="1317"/>
      <c r="H30" s="1317"/>
      <c r="I30" s="1317"/>
      <c r="J30" s="1317"/>
      <c r="K30" s="1317"/>
      <c r="L30" s="1317"/>
      <c r="M30" s="1317"/>
      <c r="N30" s="1317"/>
      <c r="O30" s="1317"/>
      <c r="P30" s="1317"/>
      <c r="Q30" s="80"/>
    </row>
    <row r="31" spans="1:18" ht="19" customHeight="1">
      <c r="A31" s="80"/>
      <c r="B31" s="1317"/>
      <c r="C31" s="1318"/>
      <c r="D31" s="1317"/>
      <c r="E31" s="1317"/>
      <c r="F31" s="1317"/>
      <c r="G31" s="1317"/>
      <c r="H31" s="1317"/>
      <c r="I31" s="1317"/>
      <c r="J31" s="1317"/>
      <c r="K31" s="1317"/>
      <c r="L31" s="1317"/>
      <c r="M31" s="1317"/>
      <c r="N31" s="1317"/>
      <c r="O31" s="1317"/>
      <c r="P31" s="1317"/>
      <c r="Q31" s="80"/>
    </row>
    <row r="32" spans="1:18" ht="17.25" customHeight="1">
      <c r="A32" s="80"/>
      <c r="B32" s="1319" t="s">
        <v>780</v>
      </c>
      <c r="C32" s="1320"/>
      <c r="D32" s="1319"/>
      <c r="E32" s="1319"/>
      <c r="F32" s="1319"/>
      <c r="G32" s="1319"/>
      <c r="H32" s="1319"/>
      <c r="I32" s="1319"/>
      <c r="J32" s="1319"/>
      <c r="K32" s="1319"/>
      <c r="L32" s="1319"/>
      <c r="M32" s="1319"/>
      <c r="N32" s="1319"/>
      <c r="O32" s="1319"/>
      <c r="P32" s="1319"/>
      <c r="Q32" s="80"/>
    </row>
    <row r="33" spans="1:17">
      <c r="A33" s="80"/>
      <c r="B33" s="1310" t="s">
        <v>826</v>
      </c>
      <c r="C33" s="1310"/>
      <c r="D33" s="1310"/>
      <c r="E33" s="1310"/>
      <c r="F33" s="1310"/>
      <c r="G33" s="1310"/>
      <c r="H33" s="1310"/>
      <c r="I33" s="1310"/>
      <c r="J33" s="1310"/>
      <c r="K33" s="1310"/>
      <c r="L33" s="1310"/>
      <c r="M33" s="1310"/>
      <c r="N33" s="1310"/>
      <c r="O33" s="1310"/>
      <c r="P33" s="1310"/>
      <c r="Q33" s="80"/>
    </row>
    <row r="34" spans="1:17">
      <c r="A34" s="80"/>
      <c r="B34" s="1310" t="s">
        <v>971</v>
      </c>
      <c r="C34" s="1310"/>
      <c r="D34" s="1310"/>
      <c r="E34" s="1310"/>
      <c r="F34" s="1310"/>
      <c r="G34" s="1310"/>
      <c r="H34" s="1310"/>
      <c r="I34" s="1310"/>
      <c r="J34" s="1310"/>
      <c r="K34" s="1310"/>
      <c r="L34" s="1310"/>
      <c r="M34" s="1310"/>
      <c r="N34" s="1310"/>
      <c r="O34" s="1310"/>
      <c r="P34" s="1310"/>
    </row>
    <row r="35" spans="1:17" ht="13">
      <c r="H35" s="34"/>
      <c r="I35" s="34"/>
      <c r="L35" s="34"/>
    </row>
    <row r="36" spans="1:17" ht="13">
      <c r="F36" s="563"/>
      <c r="L36" s="34"/>
    </row>
    <row r="38" spans="1:17" ht="13">
      <c r="J38" s="22"/>
      <c r="K38" s="22"/>
      <c r="L38" s="22"/>
    </row>
    <row r="39" spans="1:17" ht="13">
      <c r="L39" s="22"/>
    </row>
  </sheetData>
  <sheetProtection password="B1D6" sheet="1" objects="1" scenarios="1"/>
  <mergeCells count="36">
    <mergeCell ref="B34:P34"/>
    <mergeCell ref="B8:C10"/>
    <mergeCell ref="B11:C13"/>
    <mergeCell ref="B14:C16"/>
    <mergeCell ref="B17:C18"/>
    <mergeCell ref="C19:C21"/>
    <mergeCell ref="B33:P33"/>
    <mergeCell ref="H26:O26"/>
    <mergeCell ref="B28:P28"/>
    <mergeCell ref="B29:P29"/>
    <mergeCell ref="B30:P30"/>
    <mergeCell ref="B31:P31"/>
    <mergeCell ref="B32:P32"/>
    <mergeCell ref="P5:P6"/>
    <mergeCell ref="E6:F6"/>
    <mergeCell ref="E4:F4"/>
    <mergeCell ref="H4:I4"/>
    <mergeCell ref="J4:K4"/>
    <mergeCell ref="D5:F5"/>
    <mergeCell ref="G5:G6"/>
    <mergeCell ref="H5:I6"/>
    <mergeCell ref="J5:K6"/>
    <mergeCell ref="N5:N6"/>
    <mergeCell ref="E1:F1"/>
    <mergeCell ref="I3:O3"/>
    <mergeCell ref="J25:O25"/>
    <mergeCell ref="E7:F7"/>
    <mergeCell ref="H7:I7"/>
    <mergeCell ref="G22:O22"/>
    <mergeCell ref="B24:O24"/>
    <mergeCell ref="J7:K7"/>
    <mergeCell ref="L5:L6"/>
    <mergeCell ref="M5:M6"/>
    <mergeCell ref="O5:O6"/>
    <mergeCell ref="B5:C6"/>
    <mergeCell ref="B7:C7"/>
  </mergeCells>
  <pageMargins left="0.59055118110236227" right="0.39370078740157483" top="0.59055118110236227" bottom="0.39370078740157483" header="0.39370078740157483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M22"/>
  <sheetViews>
    <sheetView showGridLines="0" view="pageBreakPreview" zoomScaleNormal="100" zoomScaleSheetLayoutView="100" workbookViewId="0">
      <selection activeCell="F12" sqref="F12"/>
    </sheetView>
  </sheetViews>
  <sheetFormatPr baseColWidth="10" defaultRowHeight="12.5"/>
  <cols>
    <col min="1" max="1" width="1" customWidth="1"/>
    <col min="2" max="2" width="3.1796875" customWidth="1"/>
    <col min="3" max="3" width="13" customWidth="1"/>
    <col min="4" max="4" width="6.54296875" customWidth="1"/>
    <col min="5" max="5" width="13.453125" customWidth="1"/>
    <col min="6" max="6" width="22" customWidth="1"/>
    <col min="7" max="7" width="16.453125" customWidth="1"/>
    <col min="8" max="8" width="11.7265625" customWidth="1"/>
    <col min="9" max="9" width="12" customWidth="1"/>
    <col min="11" max="11" width="16" customWidth="1"/>
    <col min="12" max="12" width="17.26953125" customWidth="1"/>
    <col min="13" max="13" width="1" customWidth="1"/>
  </cols>
  <sheetData>
    <row r="1" spans="1:13" ht="6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9.75" customHeight="1" thickBot="1">
      <c r="A2" s="80"/>
      <c r="B2" s="1329" t="s">
        <v>27</v>
      </c>
      <c r="C2" s="1330"/>
      <c r="D2" s="1330"/>
      <c r="E2" s="1330"/>
      <c r="F2" s="1330"/>
      <c r="G2" s="1330"/>
      <c r="H2" s="1330"/>
      <c r="I2" s="1330"/>
      <c r="J2" s="1330"/>
      <c r="K2" s="1330"/>
      <c r="L2" s="1331"/>
      <c r="M2" s="80"/>
    </row>
    <row r="3" spans="1:13" ht="12" customHeight="1">
      <c r="A3" s="80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80"/>
    </row>
    <row r="4" spans="1:13" ht="18.75" customHeight="1">
      <c r="A4" s="80"/>
      <c r="B4" s="349"/>
      <c r="C4" s="1322" t="s">
        <v>5</v>
      </c>
      <c r="D4" s="1322"/>
      <c r="E4" s="1323"/>
      <c r="F4" s="1324" t="str">
        <f>IF(Festsetzungsbescheid!D27=0," ",Festsetzungsbescheid!D27)</f>
        <v xml:space="preserve"> </v>
      </c>
      <c r="G4" s="1325"/>
      <c r="H4" s="1325"/>
      <c r="I4" s="1325"/>
      <c r="J4" s="1325"/>
      <c r="K4" s="1326"/>
      <c r="L4" s="350"/>
      <c r="M4" s="80"/>
    </row>
    <row r="5" spans="1:13" ht="8.25" customHeight="1">
      <c r="A5" s="8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80"/>
    </row>
    <row r="6" spans="1:13" ht="16.5" customHeight="1">
      <c r="A6" s="80"/>
      <c r="B6" s="349"/>
      <c r="C6" s="1322" t="s">
        <v>6</v>
      </c>
      <c r="D6" s="1322"/>
      <c r="E6" s="1323"/>
      <c r="F6" s="393" t="str">
        <f>IF(Festsetzungsbescheid!H25&gt;0,Festsetzungsbescheid!H25," ")</f>
        <v xml:space="preserve"> </v>
      </c>
      <c r="G6" s="349"/>
      <c r="H6" s="349"/>
      <c r="I6" s="349"/>
      <c r="J6" s="349"/>
      <c r="K6" s="382"/>
      <c r="L6" s="349"/>
      <c r="M6" s="80"/>
    </row>
    <row r="7" spans="1:13" ht="10.5" customHeight="1" thickBo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06.5" customHeight="1">
      <c r="A8" s="80"/>
      <c r="B8" s="1327">
        <v>1</v>
      </c>
      <c r="C8" s="1336" t="s">
        <v>7</v>
      </c>
      <c r="D8" s="1334" t="s">
        <v>8</v>
      </c>
      <c r="E8" s="351" t="s">
        <v>9</v>
      </c>
      <c r="F8" s="351" t="s">
        <v>10</v>
      </c>
      <c r="G8" s="351" t="s">
        <v>629</v>
      </c>
      <c r="H8" s="351" t="s">
        <v>630</v>
      </c>
      <c r="I8" s="351" t="s">
        <v>11</v>
      </c>
      <c r="J8" s="351" t="s">
        <v>12</v>
      </c>
      <c r="K8" s="351" t="s">
        <v>13</v>
      </c>
      <c r="L8" s="352" t="s">
        <v>14</v>
      </c>
      <c r="M8" s="80"/>
    </row>
    <row r="9" spans="1:13" ht="14.25" customHeight="1">
      <c r="A9" s="80"/>
      <c r="B9" s="1328"/>
      <c r="C9" s="1337"/>
      <c r="D9" s="1335"/>
      <c r="E9" s="353" t="s">
        <v>110</v>
      </c>
      <c r="F9" s="353" t="s">
        <v>20</v>
      </c>
      <c r="G9" s="353" t="s">
        <v>20</v>
      </c>
      <c r="H9" s="353" t="s">
        <v>20</v>
      </c>
      <c r="I9" s="353" t="s">
        <v>20</v>
      </c>
      <c r="J9" s="353" t="s">
        <v>15</v>
      </c>
      <c r="K9" s="353" t="s">
        <v>16</v>
      </c>
      <c r="L9" s="354" t="s">
        <v>110</v>
      </c>
      <c r="M9" s="80"/>
    </row>
    <row r="10" spans="1:13">
      <c r="A10" s="80"/>
      <c r="B10" s="995">
        <v>2</v>
      </c>
      <c r="C10" s="355" t="s">
        <v>42</v>
      </c>
      <c r="D10" s="356" t="s">
        <v>43</v>
      </c>
      <c r="E10" s="356" t="s">
        <v>44</v>
      </c>
      <c r="F10" s="356" t="s">
        <v>45</v>
      </c>
      <c r="G10" s="356" t="s">
        <v>46</v>
      </c>
      <c r="H10" s="356" t="s">
        <v>47</v>
      </c>
      <c r="I10" s="356" t="s">
        <v>48</v>
      </c>
      <c r="J10" s="356" t="s">
        <v>49</v>
      </c>
      <c r="K10" s="356" t="s">
        <v>60</v>
      </c>
      <c r="L10" s="235" t="s">
        <v>61</v>
      </c>
      <c r="M10" s="80"/>
    </row>
    <row r="11" spans="1:13" ht="35.25" customHeight="1" thickBot="1">
      <c r="A11" s="80"/>
      <c r="B11" s="357">
        <v>3</v>
      </c>
      <c r="C11" s="1340" t="s">
        <v>17</v>
      </c>
      <c r="D11" s="1341"/>
      <c r="E11" s="1341"/>
      <c r="F11" s="358" t="s">
        <v>18</v>
      </c>
      <c r="G11" s="358" t="s">
        <v>18</v>
      </c>
      <c r="H11" s="358" t="s">
        <v>18</v>
      </c>
      <c r="I11" s="358" t="s">
        <v>19</v>
      </c>
      <c r="J11" s="359"/>
      <c r="K11" s="359"/>
      <c r="L11" s="360"/>
      <c r="M11" s="80"/>
    </row>
    <row r="12" spans="1:13" ht="27" customHeight="1" thickTop="1">
      <c r="A12" s="80"/>
      <c r="B12" s="361">
        <v>4</v>
      </c>
      <c r="C12" s="1338" t="s">
        <v>55</v>
      </c>
      <c r="D12" s="362">
        <v>1</v>
      </c>
      <c r="E12" s="362">
        <v>150</v>
      </c>
      <c r="F12" s="363"/>
      <c r="G12" s="363"/>
      <c r="H12" s="363"/>
      <c r="I12" s="427" t="str">
        <f>IF(ISBLANK(F12)," ",IF(OR(ISBLANK(G12),ISBLANK(H12)),"Eingaben fehlen",H12-G12))</f>
        <v xml:space="preserve"> </v>
      </c>
      <c r="J12" s="364" t="str">
        <f>IF(ISBLANK(F12)," ",IF(OR(ISBLANK(G12),ISBLANK(H12)),"Eingaben fehlen",(H12-G12)/H12*100))</f>
        <v xml:space="preserve"> </v>
      </c>
      <c r="K12" s="431" t="str">
        <f>IF(ISBLANK(F12)," ",IF(OR(ISBLANK(G12),ISBLANK(H12)),"Eingaben fehlen",E12*(F12-H12+2*G12)/1000))</f>
        <v xml:space="preserve"> </v>
      </c>
      <c r="L12" s="365" t="str">
        <f>IF(ISBLANK(F12)," ",IF(OR(ISBLANK(G12),ISBLANK(H12)),"Eingaben fehlen",IF(J12&lt;50,"kein verringerter Wert",K12*1000/F12)))</f>
        <v xml:space="preserve"> </v>
      </c>
      <c r="M12" s="80"/>
    </row>
    <row r="13" spans="1:13" ht="27" customHeight="1">
      <c r="A13" s="80"/>
      <c r="B13" s="995">
        <v>5</v>
      </c>
      <c r="C13" s="1339"/>
      <c r="D13" s="366">
        <v>2</v>
      </c>
      <c r="E13" s="366">
        <v>110</v>
      </c>
      <c r="F13" s="367"/>
      <c r="G13" s="367"/>
      <c r="H13" s="367"/>
      <c r="I13" s="428" t="str">
        <f>IF(ISBLANK(F13)," ",IF(OR(ISBLANK(G13),ISBLANK(H13)),"Eingaben fehlen",H13-G13))</f>
        <v xml:space="preserve"> </v>
      </c>
      <c r="J13" s="368" t="str">
        <f>IF(ISBLANK(F13)," ",IF(OR(ISBLANK(G13),ISBLANK(H13)),"Eingaben fehlen",(H13-G13)/H13*100))</f>
        <v xml:space="preserve"> </v>
      </c>
      <c r="K13" s="432" t="str">
        <f>IF(ISBLANK(F13)," ",IF(OR(ISBLANK(G13),ISBLANK(H13)),"Eingaben fehlen",E13*(F13-H13+2*G13)/1000))</f>
        <v xml:space="preserve"> </v>
      </c>
      <c r="L13" s="369" t="str">
        <f>IF(ISBLANK(F13)," ",IF(OR(ISBLANK(G13),ISBLANK(H13)),"Eingaben fehlen",IF(J13&lt;50,"kein verringerter Wert",K13*1000/F13)))</f>
        <v xml:space="preserve"> </v>
      </c>
      <c r="M13" s="80"/>
    </row>
    <row r="14" spans="1:13" ht="27" customHeight="1">
      <c r="A14" s="80"/>
      <c r="B14" s="995">
        <v>6</v>
      </c>
      <c r="C14" s="1339"/>
      <c r="D14" s="366">
        <v>3</v>
      </c>
      <c r="E14" s="366">
        <v>90</v>
      </c>
      <c r="F14" s="367"/>
      <c r="G14" s="367"/>
      <c r="H14" s="367"/>
      <c r="I14" s="428" t="str">
        <f>IF(ISBLANK(F14)," ",IF(OR(ISBLANK(G14),ISBLANK(H14)),"Eingaben fehlen",H14-G14))</f>
        <v xml:space="preserve"> </v>
      </c>
      <c r="J14" s="368" t="str">
        <f>IF(ISBLANK(F14)," ",IF(OR(ISBLANK(G14),ISBLANK(H14)),"Eingaben fehlen",(H14-G14)/H14*100))</f>
        <v xml:space="preserve"> </v>
      </c>
      <c r="K14" s="432" t="str">
        <f>IF(ISBLANK(F14)," ",IF(OR(ISBLANK(G14),ISBLANK(H14)),"Eingaben fehlen",E14*(F14-H14+2*G14)/1000))</f>
        <v xml:space="preserve"> </v>
      </c>
      <c r="L14" s="369" t="str">
        <f>IF(ISBLANK(F14)," ",IF(OR(ISBLANK(G14),ISBLANK(H14)),"Eingaben fehlen",IF(J14&lt;50,"kein verringerter Wert",K14*1000/F14)))</f>
        <v xml:space="preserve"> </v>
      </c>
      <c r="M14" s="80"/>
    </row>
    <row r="15" spans="1:13" ht="27" customHeight="1">
      <c r="A15" s="80"/>
      <c r="B15" s="995">
        <v>7</v>
      </c>
      <c r="C15" s="1339"/>
      <c r="D15" s="366">
        <v>4</v>
      </c>
      <c r="E15" s="366">
        <v>90</v>
      </c>
      <c r="F15" s="367"/>
      <c r="G15" s="367"/>
      <c r="H15" s="367"/>
      <c r="I15" s="428" t="str">
        <f>IF(ISBLANK(F15)," ",IF(OR(ISBLANK(G15),ISBLANK(H15)),"Eingaben fehlen",H15-G15))</f>
        <v xml:space="preserve"> </v>
      </c>
      <c r="J15" s="368" t="str">
        <f>IF(ISBLANK(F15)," ",IF(OR(ISBLANK(G15),ISBLANK(H15)),"Eingaben fehlen",(H15-G15)/H15*100))</f>
        <v xml:space="preserve"> </v>
      </c>
      <c r="K15" s="432" t="str">
        <f>IF(ISBLANK(F15)," ",IF(OR(ISBLANK(G15),ISBLANK(H15)),"Eingaben fehlen",E15*(F15-H15+2*G15)/1000))</f>
        <v xml:space="preserve"> </v>
      </c>
      <c r="L15" s="369" t="str">
        <f>IF(ISBLANK(F15)," ",IF(OR(ISBLANK(G15),ISBLANK(H15)),"Eingaben fehlen",IF(J15&lt;50,"kein verringerter Wert",K15*1000/F15)))</f>
        <v xml:space="preserve"> </v>
      </c>
      <c r="M15" s="80"/>
    </row>
    <row r="16" spans="1:13" ht="27" customHeight="1" thickBot="1">
      <c r="A16" s="80"/>
      <c r="B16" s="357">
        <v>8</v>
      </c>
      <c r="C16" s="1333"/>
      <c r="D16" s="370">
        <v>5</v>
      </c>
      <c r="E16" s="370">
        <v>75</v>
      </c>
      <c r="F16" s="371"/>
      <c r="G16" s="371"/>
      <c r="H16" s="371"/>
      <c r="I16" s="429" t="str">
        <f>IF(ISBLANK(F16)," ",IF(OR(ISBLANK(G16),ISBLANK(H16)),"Eingaben fehlen",H16-G16))</f>
        <v xml:space="preserve"> </v>
      </c>
      <c r="J16" s="372" t="str">
        <f>IF(ISBLANK(F16)," ",IF(OR(ISBLANK(G16),ISBLANK(H16)),"Eingaben fehlen",(H16-G16)/H16*100))</f>
        <v xml:space="preserve"> </v>
      </c>
      <c r="K16" s="433" t="str">
        <f>IF(ISBLANK(F16)," ",IF(OR(ISBLANK(G16),ISBLANK(H16)),"Eingaben fehlen",E16*(F16-H16+2*G16)/1000))</f>
        <v xml:space="preserve"> </v>
      </c>
      <c r="L16" s="373" t="str">
        <f>IF(ISBLANK(F16)," ",IF(OR(ISBLANK(G16),ISBLANK(H16)),"Eingaben fehlen",IF(J16&lt;50,"kein verringerter Wert",K16*1000/F16)))</f>
        <v xml:space="preserve"> </v>
      </c>
      <c r="M16" s="80"/>
    </row>
    <row r="17" spans="1:13" ht="27" customHeight="1">
      <c r="A17" s="80"/>
      <c r="B17" s="994">
        <v>9</v>
      </c>
      <c r="C17" s="1332" t="s">
        <v>21</v>
      </c>
      <c r="D17" s="374">
        <v>4</v>
      </c>
      <c r="E17" s="374">
        <v>18</v>
      </c>
      <c r="F17" s="734" t="str">
        <f t="shared" ref="F17:H18" si="0">IF(F15&gt;0,F15," ")</f>
        <v xml:space="preserve"> </v>
      </c>
      <c r="G17" s="734" t="str">
        <f t="shared" si="0"/>
        <v xml:space="preserve"> </v>
      </c>
      <c r="H17" s="734" t="str">
        <f t="shared" si="0"/>
        <v xml:space="preserve"> </v>
      </c>
      <c r="I17" s="430" t="str">
        <f>IF(ISBLANK(F15)," ",IF(OR(ISBLANK(G15),ISBLANK(H15)),"Eingaben fehlen",H17-G17))</f>
        <v xml:space="preserve"> </v>
      </c>
      <c r="J17" s="375" t="str">
        <f>IF(ISBLANK(F15)," ",IF(OR(ISBLANK(G15),ISBLANK(H15)),"Eingaben fehlen",(H17-G17)/H17*100))</f>
        <v xml:space="preserve"> </v>
      </c>
      <c r="K17" s="434" t="str">
        <f>IF(ISBLANK(F15)," ",IF(OR(ISBLANK(G15),ISBLANK(H15)),"Eingaben fehlen",E17*(F17-H17+2*G17)/1000))</f>
        <v xml:space="preserve"> </v>
      </c>
      <c r="L17" s="376" t="str">
        <f>IF(ISBLANK(F15)," ",IF(OR(ISBLANK(G15),ISBLANK(H15)),"Eingaben fehlen",IF(J17&lt;50,"kein verringerter Wert",K17*1000/F17)))</f>
        <v xml:space="preserve"> </v>
      </c>
      <c r="M17" s="80"/>
    </row>
    <row r="18" spans="1:13" ht="27" customHeight="1" thickBot="1">
      <c r="A18" s="80"/>
      <c r="B18" s="377">
        <v>10</v>
      </c>
      <c r="C18" s="1333"/>
      <c r="D18" s="370">
        <v>5</v>
      </c>
      <c r="E18" s="370">
        <v>13</v>
      </c>
      <c r="F18" s="735" t="str">
        <f t="shared" si="0"/>
        <v xml:space="preserve"> </v>
      </c>
      <c r="G18" s="735" t="str">
        <f t="shared" si="0"/>
        <v xml:space="preserve"> </v>
      </c>
      <c r="H18" s="735" t="str">
        <f t="shared" si="0"/>
        <v xml:space="preserve"> </v>
      </c>
      <c r="I18" s="429" t="str">
        <f>IF(ISBLANK(F16)," ",IF(OR(ISBLANK(G16),ISBLANK(H16)),"Eingaben fehlen",H18-G18))</f>
        <v xml:space="preserve"> </v>
      </c>
      <c r="J18" s="372" t="str">
        <f>IF(ISBLANK(F16)," ",IF(OR(ISBLANK(G16),ISBLANK(H16)),"Eingaben fehlen",(H18-G18)/H18*100))</f>
        <v xml:space="preserve"> </v>
      </c>
      <c r="K18" s="433" t="str">
        <f>IF(ISBLANK(F16)," ",IF(OR(ISBLANK(G16),ISBLANK(H16)),"Eingaben fehlen",E18*(F18-H18+2*G18)/1000))</f>
        <v xml:space="preserve"> </v>
      </c>
      <c r="L18" s="378" t="str">
        <f>IF(ISBLANK(F16)," ",IF(OR(ISBLANK(G16),ISBLANK(H16)),"Eingaben fehlen",IF(J18&lt;50,"kein verringerter Wert",K18*1000/F18)))</f>
        <v xml:space="preserve"> </v>
      </c>
      <c r="M18" s="80"/>
    </row>
    <row r="19" spans="1:13" ht="27" customHeight="1">
      <c r="A19" s="80"/>
      <c r="B19" s="379">
        <v>11</v>
      </c>
      <c r="C19" s="1332" t="s">
        <v>22</v>
      </c>
      <c r="D19" s="374">
        <v>4</v>
      </c>
      <c r="E19" s="374">
        <v>2</v>
      </c>
      <c r="F19" s="734" t="str">
        <f t="shared" ref="F19:H20" si="1">IF(F15&gt;0,F15," ")</f>
        <v xml:space="preserve"> </v>
      </c>
      <c r="G19" s="734" t="str">
        <f t="shared" si="1"/>
        <v xml:space="preserve"> </v>
      </c>
      <c r="H19" s="734" t="str">
        <f t="shared" si="1"/>
        <v xml:space="preserve"> </v>
      </c>
      <c r="I19" s="430" t="str">
        <f>IF(ISBLANK(F15)," ",IF(OR(ISBLANK(G15),ISBLANK(H15)),"Eingaben fehlen",H19-G19))</f>
        <v xml:space="preserve"> </v>
      </c>
      <c r="J19" s="375" t="str">
        <f>IF(ISBLANK(F15)," ",IF(OR(ISBLANK(G15),ISBLANK(H15)),"Eingaben fehlen",(H19-G19)/H19*100))</f>
        <v xml:space="preserve"> </v>
      </c>
      <c r="K19" s="434" t="str">
        <f>IF(ISBLANK(F15)," ",IF(OR(ISBLANK(G15),ISBLANK(H15)),"Eingaben fehlen",E19*(F19-H19+2*G19)/1000))</f>
        <v xml:space="preserve"> </v>
      </c>
      <c r="L19" s="383" t="str">
        <f>IF(ISBLANK(F15)," ",IF(OR(ISBLANK(G15),ISBLANK(H15)),"Eingaben fehlen",IF(J19&lt;50,"kein verringerter Wert",K19*1000/F19)))</f>
        <v xml:space="preserve"> </v>
      </c>
      <c r="M19" s="80"/>
    </row>
    <row r="20" spans="1:13" ht="27" customHeight="1" thickBot="1">
      <c r="A20" s="80"/>
      <c r="B20" s="377">
        <v>12</v>
      </c>
      <c r="C20" s="1333"/>
      <c r="D20" s="370">
        <v>5</v>
      </c>
      <c r="E20" s="370">
        <v>1</v>
      </c>
      <c r="F20" s="735" t="str">
        <f t="shared" si="1"/>
        <v xml:space="preserve"> </v>
      </c>
      <c r="G20" s="735" t="str">
        <f t="shared" si="1"/>
        <v xml:space="preserve"> </v>
      </c>
      <c r="H20" s="735" t="str">
        <f t="shared" si="1"/>
        <v xml:space="preserve"> </v>
      </c>
      <c r="I20" s="429" t="str">
        <f>IF(ISBLANK(F16)," ",IF(OR(ISBLANK(G16),ISBLANK(H16)),"Eingaben fehlen",H20-G20))</f>
        <v xml:space="preserve"> </v>
      </c>
      <c r="J20" s="372" t="str">
        <f>IF(ISBLANK(F16)," ",IF(OR(ISBLANK(G16),ISBLANK(H16)),"Eingaben fehlen",(H20-G20)/H20*100))</f>
        <v xml:space="preserve"> </v>
      </c>
      <c r="K20" s="433" t="str">
        <f>IF(ISBLANK(F16)," ",IF(OR(ISBLANK(G16),ISBLANK(H16)),"Eingaben fehlen",E20*(F20-H20+2*G20)/1000))</f>
        <v xml:space="preserve"> </v>
      </c>
      <c r="L20" s="384" t="str">
        <f>IF(ISBLANK(F16)," ",IF(OR(ISBLANK(G16),ISBLANK(H16)),"Eingaben fehlen",IF(J20&lt;50,"kein verringerter Wert",K20*1000/F20)))</f>
        <v xml:space="preserve"> </v>
      </c>
      <c r="M20" s="80"/>
    </row>
    <row r="21" spans="1:13" ht="18" customHeight="1">
      <c r="A21" s="80"/>
      <c r="B21" s="1321" t="s">
        <v>631</v>
      </c>
      <c r="C21" s="1321"/>
      <c r="D21" s="1321"/>
      <c r="E21" s="1321"/>
      <c r="F21" s="1321"/>
      <c r="G21" s="1321"/>
      <c r="H21" s="1321"/>
      <c r="I21" s="1321"/>
      <c r="J21" s="1321"/>
      <c r="K21" s="1321"/>
      <c r="L21" s="1321"/>
      <c r="M21" s="80"/>
    </row>
    <row r="22" spans="1:13" ht="6.7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</sheetData>
  <sheetProtection password="8782" sheet="1" objects="1" scenarios="1"/>
  <mergeCells count="12">
    <mergeCell ref="B21:L21"/>
    <mergeCell ref="C4:E4"/>
    <mergeCell ref="F4:K4"/>
    <mergeCell ref="B8:B9"/>
    <mergeCell ref="B2:L2"/>
    <mergeCell ref="C6:E6"/>
    <mergeCell ref="C19:C20"/>
    <mergeCell ref="D8:D9"/>
    <mergeCell ref="C8:C9"/>
    <mergeCell ref="C12:C16"/>
    <mergeCell ref="C17:C18"/>
    <mergeCell ref="C11:E11"/>
  </mergeCells>
  <phoneticPr fontId="2" type="noConversion"/>
  <conditionalFormatting sqref="L17">
    <cfRule type="cellIs" dxfId="6" priority="1" stopIfTrue="1" operator="equal">
      <formula>"kein verringerter Wert"</formula>
    </cfRule>
  </conditionalFormatting>
  <conditionalFormatting sqref="L12:L16 L18:L20">
    <cfRule type="cellIs" dxfId="5" priority="2" stopIfTrue="1" operator="equal">
      <formula>"kein verringerter Wert"</formula>
    </cfRule>
  </conditionalFormatting>
  <pageMargins left="0.47" right="0.38" top="0.82" bottom="0.54" header="0.4921259845" footer="0.4921259845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tabColor theme="9" tint="0.39997558519241921"/>
  </sheetPr>
  <dimension ref="A1:L31"/>
  <sheetViews>
    <sheetView showGridLines="0" view="pageBreakPreview" zoomScaleNormal="100" zoomScaleSheetLayoutView="100" workbookViewId="0">
      <selection activeCell="B11" sqref="B11:E11"/>
    </sheetView>
  </sheetViews>
  <sheetFormatPr baseColWidth="10" defaultRowHeight="12.5"/>
  <cols>
    <col min="1" max="1" width="1.1796875" customWidth="1"/>
    <col min="2" max="2" width="3.26953125" customWidth="1"/>
    <col min="3" max="3" width="18.26953125" customWidth="1"/>
    <col min="4" max="4" width="8.7265625" customWidth="1"/>
    <col min="5" max="5" width="15.26953125" customWidth="1"/>
    <col min="6" max="6" width="18.26953125" customWidth="1"/>
    <col min="7" max="7" width="31.81640625" customWidth="1"/>
    <col min="8" max="8" width="16.7265625" customWidth="1"/>
    <col min="9" max="9" width="16.1796875" customWidth="1"/>
    <col min="10" max="10" width="1.453125" customWidth="1"/>
  </cols>
  <sheetData>
    <row r="1" spans="1:10" ht="17.25" customHeight="1">
      <c r="A1" s="80"/>
      <c r="B1" s="1354" t="s">
        <v>789</v>
      </c>
      <c r="C1" s="1355"/>
      <c r="D1" s="545" t="str">
        <f>IF(Festsetzungsbescheid!H25&gt;0,Festsetzungsbescheid!H25," ")</f>
        <v xml:space="preserve"> </v>
      </c>
      <c r="E1" s="1358" t="s">
        <v>820</v>
      </c>
      <c r="F1" s="1358"/>
      <c r="G1" s="1358"/>
      <c r="H1" s="1358"/>
      <c r="I1" s="111" t="s">
        <v>788</v>
      </c>
      <c r="J1" s="195"/>
    </row>
    <row r="2" spans="1:10" ht="18" customHeight="1">
      <c r="A2" s="80"/>
      <c r="B2" s="539"/>
      <c r="C2" s="540"/>
      <c r="D2" s="540"/>
      <c r="E2" s="1359" t="s">
        <v>790</v>
      </c>
      <c r="F2" s="1359"/>
      <c r="G2" s="1359"/>
      <c r="H2" s="1359"/>
      <c r="I2" s="544" t="s">
        <v>133</v>
      </c>
      <c r="J2" s="103"/>
    </row>
    <row r="3" spans="1:10" ht="15.5">
      <c r="A3" s="80"/>
      <c r="B3" s="543"/>
      <c r="C3" s="541"/>
      <c r="D3" s="541"/>
      <c r="E3" s="1381" t="s">
        <v>787</v>
      </c>
      <c r="F3" s="1381"/>
      <c r="G3" s="1381"/>
      <c r="H3" s="1381"/>
      <c r="I3" s="542"/>
      <c r="J3" s="80"/>
    </row>
    <row r="4" spans="1:10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5.5">
      <c r="A5" s="80"/>
      <c r="B5" s="1382" t="s">
        <v>172</v>
      </c>
      <c r="C5" s="1382"/>
      <c r="D5" s="1382"/>
      <c r="E5" s="1382"/>
      <c r="F5" s="1382"/>
      <c r="G5" s="1382"/>
      <c r="H5" s="1382"/>
      <c r="I5" s="1382"/>
      <c r="J5" s="80"/>
    </row>
    <row r="6" spans="1:10" ht="7.5" customHeight="1" thickBot="1">
      <c r="A6" s="80"/>
      <c r="B6" s="81"/>
      <c r="C6" s="81"/>
      <c r="D6" s="81"/>
      <c r="E6" s="81"/>
      <c r="F6" s="80"/>
      <c r="G6" s="80"/>
      <c r="H6" s="80"/>
      <c r="I6" s="80"/>
      <c r="J6" s="80"/>
    </row>
    <row r="7" spans="1:10" ht="31.5" customHeight="1">
      <c r="A7" s="80"/>
      <c r="B7" s="1362" t="s">
        <v>38</v>
      </c>
      <c r="C7" s="1363"/>
      <c r="D7" s="1363"/>
      <c r="E7" s="1364"/>
      <c r="F7" s="1360" t="s">
        <v>801</v>
      </c>
      <c r="G7" s="1000" t="s">
        <v>802</v>
      </c>
      <c r="H7" s="1383" t="s">
        <v>803</v>
      </c>
      <c r="I7" s="1384"/>
      <c r="J7" s="80"/>
    </row>
    <row r="8" spans="1:10" ht="51" customHeight="1">
      <c r="A8" s="80"/>
      <c r="B8" s="1365"/>
      <c r="C8" s="1366"/>
      <c r="D8" s="1366"/>
      <c r="E8" s="1367"/>
      <c r="F8" s="1361"/>
      <c r="G8" s="990" t="s">
        <v>783</v>
      </c>
      <c r="H8" s="1306" t="s">
        <v>784</v>
      </c>
      <c r="I8" s="1385"/>
      <c r="J8" s="80"/>
    </row>
    <row r="9" spans="1:10" ht="15.75" customHeight="1">
      <c r="A9" s="80"/>
      <c r="B9" s="1376"/>
      <c r="C9" s="1377"/>
      <c r="D9" s="1377"/>
      <c r="E9" s="1378"/>
      <c r="F9" s="615" t="s">
        <v>785</v>
      </c>
      <c r="G9" s="615" t="s">
        <v>785</v>
      </c>
      <c r="H9" s="1379" t="s">
        <v>785</v>
      </c>
      <c r="I9" s="1380"/>
      <c r="J9" s="80"/>
    </row>
    <row r="10" spans="1:10" ht="13.5" customHeight="1" thickBot="1">
      <c r="A10" s="80"/>
      <c r="B10" s="1371" t="s">
        <v>930</v>
      </c>
      <c r="C10" s="1372"/>
      <c r="D10" s="1372"/>
      <c r="E10" s="1373"/>
      <c r="F10" s="537" t="s">
        <v>931</v>
      </c>
      <c r="G10" s="537" t="s">
        <v>44</v>
      </c>
      <c r="H10" s="1374" t="s">
        <v>45</v>
      </c>
      <c r="I10" s="1375"/>
      <c r="J10" s="80"/>
    </row>
    <row r="11" spans="1:10" ht="14">
      <c r="A11" s="80"/>
      <c r="B11" s="1368"/>
      <c r="C11" s="1369"/>
      <c r="D11" s="1369"/>
      <c r="E11" s="1370"/>
      <c r="F11" s="730" t="str">
        <f>IF(ISBLANK(B11)," ",SUM(G11:H11))</f>
        <v xml:space="preserve"> </v>
      </c>
      <c r="G11" s="550"/>
      <c r="H11" s="1356"/>
      <c r="I11" s="1357"/>
      <c r="J11" s="80"/>
    </row>
    <row r="12" spans="1:10" ht="14">
      <c r="A12" s="80"/>
      <c r="B12" s="1343"/>
      <c r="C12" s="1344"/>
      <c r="D12" s="1344"/>
      <c r="E12" s="1345"/>
      <c r="F12" s="731" t="str">
        <f t="shared" ref="F12:F21" si="0">IF(ISBLANK(B12)," ",SUM(G12:H12))</f>
        <v xml:space="preserve"> </v>
      </c>
      <c r="G12" s="551"/>
      <c r="H12" s="1352"/>
      <c r="I12" s="1353"/>
      <c r="J12" s="80"/>
    </row>
    <row r="13" spans="1:10" ht="14">
      <c r="A13" s="80"/>
      <c r="B13" s="1343"/>
      <c r="C13" s="1344"/>
      <c r="D13" s="1344"/>
      <c r="E13" s="1345"/>
      <c r="F13" s="731" t="str">
        <f t="shared" si="0"/>
        <v xml:space="preserve"> </v>
      </c>
      <c r="G13" s="551"/>
      <c r="H13" s="1352"/>
      <c r="I13" s="1353"/>
      <c r="J13" s="80"/>
    </row>
    <row r="14" spans="1:10" ht="14">
      <c r="A14" s="80"/>
      <c r="B14" s="1343"/>
      <c r="C14" s="1344"/>
      <c r="D14" s="1344"/>
      <c r="E14" s="1345"/>
      <c r="F14" s="731" t="str">
        <f t="shared" si="0"/>
        <v xml:space="preserve"> </v>
      </c>
      <c r="G14" s="551"/>
      <c r="H14" s="1352"/>
      <c r="I14" s="1353"/>
      <c r="J14" s="80"/>
    </row>
    <row r="15" spans="1:10" ht="14">
      <c r="A15" s="80"/>
      <c r="B15" s="1343"/>
      <c r="C15" s="1344"/>
      <c r="D15" s="1344"/>
      <c r="E15" s="1345"/>
      <c r="F15" s="731" t="str">
        <f t="shared" si="0"/>
        <v xml:space="preserve"> </v>
      </c>
      <c r="G15" s="551"/>
      <c r="H15" s="1352"/>
      <c r="I15" s="1353"/>
      <c r="J15" s="80"/>
    </row>
    <row r="16" spans="1:10" ht="14">
      <c r="A16" s="80"/>
      <c r="B16" s="1343"/>
      <c r="C16" s="1344"/>
      <c r="D16" s="1344"/>
      <c r="E16" s="1345"/>
      <c r="F16" s="731" t="str">
        <f t="shared" si="0"/>
        <v xml:space="preserve"> </v>
      </c>
      <c r="G16" s="551"/>
      <c r="H16" s="1352"/>
      <c r="I16" s="1353"/>
      <c r="J16" s="80"/>
    </row>
    <row r="17" spans="1:12" ht="14">
      <c r="A17" s="80"/>
      <c r="B17" s="1343"/>
      <c r="C17" s="1344"/>
      <c r="D17" s="1344"/>
      <c r="E17" s="1345"/>
      <c r="F17" s="731" t="str">
        <f t="shared" si="0"/>
        <v xml:space="preserve"> </v>
      </c>
      <c r="G17" s="551"/>
      <c r="H17" s="1352"/>
      <c r="I17" s="1353"/>
      <c r="J17" s="80"/>
    </row>
    <row r="18" spans="1:12" ht="14">
      <c r="A18" s="80"/>
      <c r="B18" s="1343"/>
      <c r="C18" s="1344"/>
      <c r="D18" s="1344"/>
      <c r="E18" s="1345"/>
      <c r="F18" s="731" t="str">
        <f t="shared" si="0"/>
        <v xml:space="preserve"> </v>
      </c>
      <c r="G18" s="551"/>
      <c r="H18" s="1352"/>
      <c r="I18" s="1353"/>
      <c r="J18" s="80"/>
    </row>
    <row r="19" spans="1:12" ht="14">
      <c r="A19" s="80"/>
      <c r="B19" s="1343"/>
      <c r="C19" s="1344"/>
      <c r="D19" s="1344"/>
      <c r="E19" s="1345"/>
      <c r="F19" s="731" t="str">
        <f t="shared" si="0"/>
        <v xml:space="preserve"> </v>
      </c>
      <c r="G19" s="551"/>
      <c r="H19" s="1352"/>
      <c r="I19" s="1353"/>
      <c r="J19" s="80"/>
    </row>
    <row r="20" spans="1:12" ht="14">
      <c r="A20" s="80"/>
      <c r="B20" s="1343"/>
      <c r="C20" s="1344"/>
      <c r="D20" s="1344"/>
      <c r="E20" s="1345"/>
      <c r="F20" s="731" t="str">
        <f t="shared" si="0"/>
        <v xml:space="preserve"> </v>
      </c>
      <c r="G20" s="551"/>
      <c r="H20" s="1352"/>
      <c r="I20" s="1353"/>
      <c r="J20" s="80"/>
    </row>
    <row r="21" spans="1:12" ht="14.5" thickBot="1">
      <c r="A21" s="80"/>
      <c r="B21" s="1346"/>
      <c r="C21" s="1347"/>
      <c r="D21" s="1347"/>
      <c r="E21" s="1348"/>
      <c r="F21" s="732" t="str">
        <f t="shared" si="0"/>
        <v xml:space="preserve"> </v>
      </c>
      <c r="G21" s="552"/>
      <c r="H21" s="1388"/>
      <c r="I21" s="1389"/>
      <c r="J21" s="80"/>
    </row>
    <row r="22" spans="1:12" ht="14.5" thickBot="1">
      <c r="A22" s="80"/>
      <c r="B22" s="1349" t="s">
        <v>39</v>
      </c>
      <c r="C22" s="1350"/>
      <c r="D22" s="1350"/>
      <c r="E22" s="1351"/>
      <c r="F22" s="538" t="str">
        <f>IF($F$11=" "," ",SUM(F11:F21))</f>
        <v xml:space="preserve"> </v>
      </c>
      <c r="G22" s="553" t="str">
        <f>IF($F$11=" "," ",SUM(G11:G21))</f>
        <v xml:space="preserve"> </v>
      </c>
      <c r="H22" s="1386" t="str">
        <f>IF($F$11=" "," ",SUM(H11:H21))</f>
        <v xml:space="preserve"> </v>
      </c>
      <c r="I22" s="1387"/>
      <c r="J22" s="80"/>
    </row>
    <row r="23" spans="1:12" ht="9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</row>
    <row r="24" spans="1:12" ht="10.5" customHeight="1">
      <c r="A24" s="80"/>
      <c r="B24" s="80"/>
      <c r="C24" s="80"/>
      <c r="D24" s="80"/>
      <c r="E24" s="80"/>
      <c r="F24" s="80"/>
      <c r="G24" s="196"/>
      <c r="H24" s="196"/>
      <c r="I24" s="80"/>
      <c r="J24" s="80"/>
      <c r="L24" s="14"/>
    </row>
    <row r="25" spans="1:12" ht="14">
      <c r="A25" s="80"/>
      <c r="B25" s="733"/>
      <c r="C25" s="984" t="s">
        <v>786</v>
      </c>
      <c r="D25" s="83"/>
      <c r="E25" s="83"/>
      <c r="F25" s="80"/>
      <c r="G25" s="196"/>
      <c r="H25" s="196"/>
      <c r="I25" s="80"/>
      <c r="J25" s="80"/>
      <c r="L25" s="458"/>
    </row>
    <row r="26" spans="1:12" ht="8.25" customHeight="1">
      <c r="A26" s="80"/>
      <c r="B26" s="83"/>
      <c r="C26" s="83"/>
      <c r="D26" s="83"/>
      <c r="E26" s="83"/>
      <c r="F26" s="80"/>
      <c r="G26" s="196"/>
      <c r="H26" s="196"/>
      <c r="I26" s="80"/>
      <c r="J26" s="80"/>
      <c r="L26" s="14"/>
    </row>
    <row r="27" spans="1:12" ht="18" customHeight="1">
      <c r="A27" s="80"/>
      <c r="B27" s="1342"/>
      <c r="C27" s="1342"/>
      <c r="D27" s="1342"/>
      <c r="E27" s="1342"/>
      <c r="F27" s="1342"/>
      <c r="G27" s="1342"/>
      <c r="H27" s="1342"/>
      <c r="I27" s="1342"/>
      <c r="J27" s="80"/>
      <c r="L27" s="14"/>
    </row>
    <row r="28" spans="1:12" ht="18" customHeight="1">
      <c r="A28" s="80"/>
      <c r="B28" s="1342"/>
      <c r="C28" s="1342"/>
      <c r="D28" s="1342"/>
      <c r="E28" s="1342"/>
      <c r="F28" s="1342"/>
      <c r="G28" s="1342"/>
      <c r="H28" s="1342"/>
      <c r="I28" s="1342"/>
      <c r="J28" s="80"/>
    </row>
    <row r="29" spans="1:12" ht="18" customHeight="1">
      <c r="A29" s="80"/>
      <c r="B29" s="1342"/>
      <c r="C29" s="1342"/>
      <c r="D29" s="1342"/>
      <c r="E29" s="1342"/>
      <c r="F29" s="1342"/>
      <c r="G29" s="1342"/>
      <c r="H29" s="1342"/>
      <c r="I29" s="1342"/>
      <c r="J29" s="80"/>
    </row>
    <row r="30" spans="1:12" ht="18" customHeight="1">
      <c r="A30" s="80"/>
      <c r="B30" s="1342"/>
      <c r="C30" s="1342"/>
      <c r="D30" s="1342"/>
      <c r="E30" s="1342"/>
      <c r="F30" s="1342"/>
      <c r="G30" s="1342"/>
      <c r="H30" s="1342"/>
      <c r="I30" s="1342"/>
      <c r="J30" s="80"/>
    </row>
    <row r="31" spans="1:12" ht="7.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</sheetData>
  <sheetProtection password="EF54" sheet="1" objects="1" scenarios="1"/>
  <mergeCells count="41">
    <mergeCell ref="E3:H3"/>
    <mergeCell ref="B5:I5"/>
    <mergeCell ref="H7:I7"/>
    <mergeCell ref="H8:I8"/>
    <mergeCell ref="H22:I22"/>
    <mergeCell ref="H18:I18"/>
    <mergeCell ref="H19:I19"/>
    <mergeCell ref="H20:I20"/>
    <mergeCell ref="H21:I21"/>
    <mergeCell ref="B14:E14"/>
    <mergeCell ref="B15:E15"/>
    <mergeCell ref="B16:E16"/>
    <mergeCell ref="H15:I15"/>
    <mergeCell ref="H16:I16"/>
    <mergeCell ref="B1:C1"/>
    <mergeCell ref="H11:I11"/>
    <mergeCell ref="H12:I12"/>
    <mergeCell ref="H13:I13"/>
    <mergeCell ref="H14:I14"/>
    <mergeCell ref="E1:H1"/>
    <mergeCell ref="E2:H2"/>
    <mergeCell ref="F7:F8"/>
    <mergeCell ref="B7:E8"/>
    <mergeCell ref="B11:E11"/>
    <mergeCell ref="B12:E12"/>
    <mergeCell ref="B13:E13"/>
    <mergeCell ref="B10:E10"/>
    <mergeCell ref="H10:I10"/>
    <mergeCell ref="B9:E9"/>
    <mergeCell ref="H9:I9"/>
    <mergeCell ref="B30:I30"/>
    <mergeCell ref="B17:E17"/>
    <mergeCell ref="B18:E18"/>
    <mergeCell ref="B19:E19"/>
    <mergeCell ref="B27:I27"/>
    <mergeCell ref="B20:E20"/>
    <mergeCell ref="B21:E21"/>
    <mergeCell ref="B22:E22"/>
    <mergeCell ref="H17:I17"/>
    <mergeCell ref="B28:I28"/>
    <mergeCell ref="B29:I29"/>
  </mergeCells>
  <phoneticPr fontId="2" type="noConversion"/>
  <pageMargins left="0.59055118110236227" right="0.59055118110236227" top="0.78740157480314965" bottom="0.59055118110236227" header="0.39370078740157483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27</vt:i4>
      </vt:variant>
    </vt:vector>
  </HeadingPairs>
  <TitlesOfParts>
    <vt:vector size="45" baseType="lpstr">
      <vt:lpstr>Festsetzungsbescheid</vt:lpstr>
      <vt:lpstr>Blatt 2</vt:lpstr>
      <vt:lpstr>Blatt 3</vt:lpstr>
      <vt:lpstr>ZK 1</vt:lpstr>
      <vt:lpstr>ZK 2</vt:lpstr>
      <vt:lpstr>ZK 3</vt:lpstr>
      <vt:lpstr>ZK 4</vt:lpstr>
      <vt:lpstr>KonzWert (FWA&gt;50)</vt:lpstr>
      <vt:lpstr>TOK 1</vt:lpstr>
      <vt:lpstr>TOK 2</vt:lpstr>
      <vt:lpstr>NW-MS</vt:lpstr>
      <vt:lpstr>NW-TS</vt:lpstr>
      <vt:lpstr>VR 1</vt:lpstr>
      <vt:lpstr>VR 2</vt:lpstr>
      <vt:lpstr>VR 3</vt:lpstr>
      <vt:lpstr>VVR</vt:lpstr>
      <vt:lpstr>JSM-Kontrolle (365 Tage)</vt:lpstr>
      <vt:lpstr>JSM-Kontrolle (366 Tage)</vt:lpstr>
      <vt:lpstr>'Blatt 2'!Druckbereich</vt:lpstr>
      <vt:lpstr>'Blatt 3'!Druckbereich</vt:lpstr>
      <vt:lpstr>Festsetzungsbescheid!Druckbereich</vt:lpstr>
      <vt:lpstr>'JSM-Kontrolle (365 Tage)'!Druckbereich</vt:lpstr>
      <vt:lpstr>'JSM-Kontrolle (366 Tage)'!Druckbereich</vt:lpstr>
      <vt:lpstr>'KonzWert (FWA&gt;50)'!Druckbereich</vt:lpstr>
      <vt:lpstr>'NW-MS'!Druckbereich</vt:lpstr>
      <vt:lpstr>'NW-TS'!Druckbereich</vt:lpstr>
      <vt:lpstr>'TOK 1'!Druckbereich</vt:lpstr>
      <vt:lpstr>'VR 1'!Druckbereich</vt:lpstr>
      <vt:lpstr>'VR 2'!Druckbereich</vt:lpstr>
      <vt:lpstr>'VR 3'!Druckbereich</vt:lpstr>
      <vt:lpstr>VVR!Druckbereich</vt:lpstr>
      <vt:lpstr>'ZK 1'!Druckbereich</vt:lpstr>
      <vt:lpstr>'ZK 2'!Druckbereich</vt:lpstr>
      <vt:lpstr>'ZK 3'!Druckbereich</vt:lpstr>
      <vt:lpstr>'ZK 4'!Druckbereich</vt:lpstr>
      <vt:lpstr>'JSM-Kontrolle (365 Tage)'!Drucktitel</vt:lpstr>
      <vt:lpstr>'JSM-Kontrolle (366 Tage)'!Drucktitel</vt:lpstr>
      <vt:lpstr>Festsetzungsbescheid!E_Mail_Lang</vt:lpstr>
      <vt:lpstr>'Blatt 2'!Kontrollkästchen2</vt:lpstr>
      <vt:lpstr>'Blatt 2'!Kontrollkästchen3</vt:lpstr>
      <vt:lpstr>Festsetzungsbescheid!Text1</vt:lpstr>
      <vt:lpstr>Festsetzungsbescheid!Text3</vt:lpstr>
      <vt:lpstr>Festsetzungsbescheid!Text4</vt:lpstr>
      <vt:lpstr>Festsetzungsbescheid!Text5</vt:lpstr>
      <vt:lpstr>Festsetzungsbescheid!Text6</vt:lpstr>
    </vt:vector>
  </TitlesOfParts>
  <Company>Hessisches Ministerium für Umwelt, Energie, Landwirtschaft und Verbraucherschutz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Vordruck für die Festsetzung der Abwasserabgabe</dc:title>
  <dc:subject>für Einleitungen kommunalen Abwassers</dc:subject>
  <dc:creator>Frau Brehmer (HMUELV, Referat III5)</dc:creator>
  <cp:lastModifiedBy>Brehmer, Imke (HMLU)</cp:lastModifiedBy>
  <cp:lastPrinted>2019-03-20T17:48:52Z</cp:lastPrinted>
  <dcterms:created xsi:type="dcterms:W3CDTF">2005-01-25T09:36:41Z</dcterms:created>
  <dcterms:modified xsi:type="dcterms:W3CDTF">2025-07-25T14:57:19Z</dcterms:modified>
</cp:coreProperties>
</file>